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277" documentId="13_ncr:1_{44F540F7-7C6B-49D0-9B9F-2BBA3E7B2EC4}" xr6:coauthVersionLast="47" xr6:coauthVersionMax="47" xr10:uidLastSave="{EF1FDEC6-86F0-4455-867B-E745E16956F0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91" l="1"/>
  <c r="I26" i="91"/>
  <c r="A22" i="94" l="1"/>
  <c r="A21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17" i="94"/>
  <c r="M16" i="94"/>
  <c r="D303" i="92" l="1"/>
  <c r="I19" i="91"/>
  <c r="D300" i="92" l="1"/>
  <c r="D302" i="92"/>
  <c r="D301" i="92"/>
  <c r="E300" i="92"/>
  <c r="G20" i="91"/>
  <c r="K24" i="91"/>
  <c r="L7" i="91" l="1"/>
  <c r="F16" i="91"/>
  <c r="F22" i="9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M4" i="94"/>
  <c r="J4" i="94"/>
  <c r="A13" i="94" l="1"/>
  <c r="A14" i="94" s="1"/>
  <c r="A15" i="94" s="1"/>
  <c r="A16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F26" i="91"/>
  <c r="A17" i="94" l="1"/>
  <c r="A18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<sst xmlns="http://schemas.openxmlformats.org/spreadsheetml/2006/main" count="4519" uniqueCount="746">
  <si>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</si>
  <si>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</si>
  <si>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</si>
  <si>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</si>
  <si>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</si>
  <si>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</si>
  <si>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</si>
  <si>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</si>
  <si>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</si>
  <si>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</si>
  <si>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</si>
  <si>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</si>
  <si>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</si>
  <si>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</si>
  <si>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</si>
  <si>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</si>
  <si>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</si>
  <si>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</si>
  <si>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</si>
  <si>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</si>
  <si>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</si>
  <si>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</si>
  <si>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</si>
  <si>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</si>
  <si>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</si>
  <si>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</si>
  <si>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</si>
  <si>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</si>
  <si>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</si>
  <si>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</si>
  <si>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</si>
  <si>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</si>
  <si>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</si>
  <si>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</si>
  <si>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</si>
  <si>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</si>
  <si>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</si>
  <si>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</si>
  <si>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</si>
  <si>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</si>
  <si>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</si>
  <si>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</si>
  <si>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</si>
  <si>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</si>
  <si>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</si>
  <si>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</si>
  <si>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</si>
  <si>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</si>
  <si>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</si>
  <si>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</si>
  <si>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</si>
  <si>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</si>
  <si>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</si>
  <si>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</si>
  <si>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</si>
  <si>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</si>
  <si>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</si>
  <si>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</si>
  <si>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</si>
  <si>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</si>
  <si>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</si>
  <si>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</si>
  <si>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</si>
  <si>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</si>
  <si>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</si>
  <si>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</si>
  <si>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</si>
  <si>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</si>
  <si>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</si>
  <si>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</si>
  <si>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</si>
  <si>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</si>
  <si>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</si>
  <si>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</si>
  <si>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</si>
  <si>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</si>
  <si>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</si>
  <si>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</si>
  <si>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</si>
  <si>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</si>
  <si>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</si>
  <si>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</si>
  <si>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</si>
  <si>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</si>
  <si>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</si>
  <si>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</si>
  <si>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</si>
  <si>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</si>
  <si>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</si>
  <si>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</si>
  <si>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</si>
  <si>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</si>
  <si>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</si>
  <si>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</si>
  <si>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</si>
  <si>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</si>
  <si>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</si>
  <si>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</si>
  <si>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</si>
  <si>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</si>
  <si>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</si>
  <si>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</si>
  <si>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</si>
  <si>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</si>
  <si>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</si>
  <si>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</si>
  <si>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</si>
  <si>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</si>
  <si>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</si>
  <si>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</si>
  <si>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</si>
  <si>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</si>
  <si>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</si>
  <si>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</si>
  <si>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</si>
  <si>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</si>
  <si>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</si>
  <si>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</si>
  <si>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</si>
  <si>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</si>
  <si>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</si>
  <si>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</si>
  <si>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</si>
  <si>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</si>
  <si>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</si>
  <si>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</si>
  <si>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</si>
  <si>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</si>
  <si>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</si>
  <si>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</si>
  <si>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</si>
  <si>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</si>
  <si>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</si>
  <si>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</si>
  <si>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</si>
  <si>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</si>
  <si>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</si>
  <si>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</si>
  <si>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</si>
  <si>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</si>
  <si>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</si>
  <si>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</si>
  <si>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</si>
  <si>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</si>
  <si>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</si>
  <si>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</si>
  <si>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</si>
  <si>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</si>
  <si>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</si>
  <si>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</si>
  <si>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</si>
  <si>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</si>
  <si>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</si>
  <si>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</si>
  <si>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</si>
  <si>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</si>
  <si>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</si>
  <si>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</si>
  <si>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</si>
  <si>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</si>
  <si>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</si>
  <si>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</si>
  <si>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</si>
  <si>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</si>
  <si>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</si>
  <si>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</si>
  <si>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</si>
  <si>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</si>
  <si>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</si>
  <si>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</si>
  <si>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</si>
  <si>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</si>
  <si>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</si>
  <si>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</si>
  <si>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</si>
  <si>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</si>
  <si>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</si>
  <si>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</si>
  <si>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</si>
  <si>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</si>
  <si>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</si>
  <si>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</si>
  <si>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</si>
  <si>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</si>
  <si>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</si>
  <si>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</si>
  <si>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</si>
  <si>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</si>
  <si>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</si>
  <si>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</si>
  <si>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</si>
  <si>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</si>
  <si>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</si>
  <si>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</si>
  <si>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</si>
  <si>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</si>
  <si>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</si>
  <si>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</si>
  <si>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</si>
  <si>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</si>
  <si>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</si>
  <si>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</si>
  <si>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</si>
  <si>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</si>
  <si>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</si>
  <si>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</si>
  <si>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</si>
  <si>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</si>
  <si>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</si>
  <si>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</si>
  <si>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</si>
  <si>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</si>
  <si>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</si>
  <si>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</si>
  <si>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</si>
  <si>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</si>
  <si>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</si>
  <si>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</si>
  <si>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</si>
  <si>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</si>
  <si>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</si>
  <si>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</si>
  <si>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</si>
  <si>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</si>
  <si>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</si>
  <si>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</si>
  <si>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</si>
  <si>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</si>
  <si>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</si>
  <si>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</si>
  <si>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</si>
  <si>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</si>
  <si>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</si>
  <si>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</si>
  <si>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</si>
  <si>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</si>
  <si>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</si>
  <si>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</si>
  <si>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</si>
  <si>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</si>
  <si>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</si>
  <si>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</si>
  <si>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</si>
  <si>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</si>
  <si>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</si>
  <si>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</si>
  <si>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</si>
  <si>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</si>
  <si>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</si>
  <si>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</si>
  <si>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</si>
  <si>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</si>
  <si>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</si>
  <si>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</si>
  <si>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</si>
  <si>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</si>
  <si>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</si>
  <si>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</si>
  <si>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</si>
  <si>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</si>
  <si>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</si>
  <si>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</si>
  <si>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</si>
  <si>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</si>
  <si>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</si>
  <si>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</si>
  <si>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</si>
  <si>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</si>
  <si>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</si>
  <si>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</si>
  <si>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</si>
  <si>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</si>
  <si>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</si>
  <si>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</si>
  <si>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</si>
  <si>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</si>
  <si>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</si>
  <si>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</si>
  <si>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</si>
  <si>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</si>
  <si>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</si>
  <si>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</si>
  <si>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</si>
  <si>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</si>
  <si>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</si>
  <si>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</si>
  <si>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</si>
  <si>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</si>
  <si>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</si>
  <si>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</si>
  <si>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</si>
  <si>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</si>
  <si>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</si>
  <si>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</si>
  <si>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</si>
  <si>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</si>
  <si>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</si>
  <si>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</si>
  <si>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</si>
  <si>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</si>
  <si>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</si>
  <si>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</si>
  <si>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</si>
  <si>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</si>
  <si>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</si>
  <si>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</si>
  <si>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</si>
  <si>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</si>
  <si>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</si>
  <si>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</si>
  <si>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</si>
  <si>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</si>
  <si>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</si>
  <si>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</si>
  <si>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</si>
  <si>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</si>
  <si>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</si>
  <si>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</si>
  <si>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</si>
  <si>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</si>
  <si>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</si>
  <si>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</si>
  <si>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</si>
  <si>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</si>
  <si>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</si>
  <si>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</si>
  <si>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</si>
  <si>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</si>
  <si>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</si>
  <si>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</si>
  <si>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</si>
  <si>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</si>
  <si>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</si>
  <si>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</si>
  <si>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</si>
  <si>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</si>
  <si>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</si>
  <si>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</si>
  <si>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</si>
  <si>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</si>
  <si>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</si>
  <si>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</si>
  <si>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</si>
  <si>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</si>
  <si>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</si>
  <si>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</si>
  <si>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</si>
  <si>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</si>
  <si>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</si>
  <si>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</si>
  <si>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</si>
  <si>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</si>
  <si>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</si>
  <si>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</si>
  <si>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</si>
  <si>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</si>
  <si>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</si>
  <si>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</si>
  <si>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</si>
  <si>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</si>
  <si>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</si>
  <si>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</si>
  <si>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</si>
  <si>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</si>
  <si>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</si>
  <si>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</si>
  <si>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</si>
  <si>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</si>
  <si>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</si>
  <si>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</si>
  <si>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</si>
  <si>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</si>
  <si>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</si>
  <si>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</si>
  <si>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</si>
  <si>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</si>
  <si>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</si>
  <si>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</si>
  <si>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</si>
  <si>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</si>
  <si>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</si>
  <si>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</si>
  <si>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</si>
  <si>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</si>
  <si>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</si>
  <si>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</si>
  <si>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</si>
  <si>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</si>
  <si>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</si>
  <si>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</si>
  <si>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</si>
  <si>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</si>
  <si>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</si>
  <si>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</si>
  <si>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</si>
  <si>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</si>
  <si>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</si>
  <si>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</si>
  <si>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</si>
  <si>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</si>
  <si>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</si>
  <si>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</si>
  <si>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</si>
  <si>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</si>
  <si>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</si>
  <si>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</si>
  <si>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</si>
  <si>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</si>
  <si>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</si>
  <si>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</si>
  <si>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</si>
  <si>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</si>
  <si>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</si>
  <si>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</si>
  <si>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</si>
  <si>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</si>
  <si>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</si>
  <si>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</si>
  <si>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</si>
  <si>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</si>
  <si>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</si>
  <si>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</si>
  <si>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</si>
  <si>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</si>
  <si>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</si>
  <si>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</si>
  <si>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</si>
  <si>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</si>
  <si>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</si>
  <si>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</si>
  <si>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</si>
  <si>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</si>
  <si>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</si>
  <si>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</si>
  <si>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</si>
  <si>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</si>
  <si>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</si>
  <si>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</si>
  <si>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</si>
  <si>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</si>
  <si>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</si>
  <si>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</si>
  <si>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</si>
  <si>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</si>
  <si>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</si>
  <si>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</si>
  <si>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</si>
  <si>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</si>
  <si>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</si>
  <si>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</si>
  <si>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</si>
  <si>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</si>
  <si>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</si>
  <si>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</si>
  <si>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</si>
  <si>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</si>
  <si>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</si>
  <si>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</si>
  <si>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</si>
  <si>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</si>
  <si>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</si>
  <si>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</si>
  <si>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</si>
  <si>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</si>
  <si>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</si>
  <si>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</si>
  <si>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</si>
  <si>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</si>
  <si>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</si>
  <si>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</si>
  <si>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</si>
  <si>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</si>
  <si>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</si>
  <si>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</si>
  <si>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</si>
  <si>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</si>
  <si>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</si>
  <si>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</si>
  <si>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</si>
  <si>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</si>
  <si>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</si>
  <si>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</si>
  <si>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</si>
  <si>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</si>
  <si>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</si>
  <si>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</si>
  <si>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</si>
  <si>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</si>
  <si>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</si>
  <si>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</si>
  <si>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</si>
  <si>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</si>
  <si>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</si>
  <si>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</si>
  <si>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</si>
  <si>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</si>
  <si>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</si>
  <si>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</si>
  <si>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</si>
  <si>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</si>
  <si>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</si>
  <si>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</si>
  <si>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</si>
  <si>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</si>
  <si>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</si>
  <si>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</si>
  <si>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</si>
  <si>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</si>
  <si>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</si>
  <si>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</si>
  <si>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</si>
  <si>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</si>
  <si>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</si>
  <si>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</si>
  <si>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</si>
  <si>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</si>
  <si>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</si>
  <si>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</si>
  <si>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</si>
  <si>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</si>
  <si>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</si>
  <si>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</si>
  <si>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</si>
  <si>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</si>
  <si>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</si>
  <si>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</si>
  <si>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</si>
  <si>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</si>
  <si>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</si>
  <si>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</si>
  <si>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</si>
  <si>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</si>
  <si>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</si>
  <si>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</si>
  <si>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</si>
  <si>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</si>
  <si>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</si>
  <si>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</si>
  <si>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</si>
  <si>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</si>
  <si>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</si>
  <si>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</si>
  <si>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</si>
  <si>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</si>
  <si>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</si>
  <si>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</si>
  <si>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</si>
  <si>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</si>
  <si>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</si>
  <si>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</si>
  <si>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</si>
  <si>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</si>
  <si>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</si>
  <si>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</si>
  <si>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</si>
  <si>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</si>
  <si>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</si>
  <si>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</si>
  <si>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</si>
  <si>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</si>
  <si>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</si>
  <si>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</si>
  <si>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</si>
  <si>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</si>
  <si>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</si>
  <si>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</si>
  <si>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</si>
  <si>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</si>
  <si>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</si>
  <si>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</si>
  <si>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</si>
  <si>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</si>
  <si>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</si>
  <si>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</si>
  <si>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</si>
  <si>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</si>
  <si>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</si>
  <si>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</si>
  <si>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</si>
  <si>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</si>
  <si>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</si>
  <si>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</si>
  <si>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</si>
  <si>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</si>
  <si>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</si>
  <si>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</si>
  <si>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</si>
  <si>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</si>
  <si>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</si>
  <si>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</si>
  <si>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</si>
  <si>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</si>
  <si>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</si>
  <si>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</si>
  <si>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</si>
  <si>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</si>
  <si>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</si>
  <si>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</si>
  <si>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</si>
  <si>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</si>
  <si>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</si>
  <si>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</si>
  <si>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</si>
  <si>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</si>
  <si>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</si>
  <si>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</si>
  <si>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</si>
  <si>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</si>
  <si>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</si>
  <si>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</si>
  <si>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</si>
  <si>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</si>
  <si>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</si>
  <si>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</si>
  <si>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</si>
  <si>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</si>
  <si>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</si>
  <si>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</si>
  <si>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</si>
  <si>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</si>
  <si>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</si>
  <si>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</si>
  <si>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</si>
  <si>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</si>
  <si>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</si>
  <si>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</si>
  <si>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</si>
  <si>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</si>
  <si>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</si>
  <si>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</si>
  <si>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</si>
  <si>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</si>
  <si>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</si>
  <si>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</si>
  <si>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</si>
  <si>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</si>
  <si>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</si>
  <si>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</si>
  <si>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</si>
  <si>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</si>
  <si>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</si>
  <si>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</si>
  <si>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</si>
  <si>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</si>
  <si>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</si>
  <si>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</si>
  <si>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</si>
  <si>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</si>
  <si>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</si>
  <si>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</si>
  <si>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</si>
  <si>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</si>
  <si>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</si>
  <si>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</si>
  <si>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</si>
  <si>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</si>
  <si>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</si>
  <si>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</si>
  <si>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</si>
  <si>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</si>
  <si>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</si>
  <si>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</si>
  <si>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</si>
  <si>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</si>
  <si>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</si>
  <si>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</si>
  <si>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</si>
  <si>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</si>
  <si>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</si>
  <si>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</si>
  <si>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</si>
  <si>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</si>
  <si>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</si>
  <si>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</si>
  <si>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</si>
  <si>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</si>
  <si>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</si>
  <si>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</si>
  <si>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</si>
  <si>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</si>
  <si>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</si>
  <si>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</si>
  <si>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</si>
  <si>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</si>
  <si>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</si>
  <si>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</si>
  <si>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</si>
  <si>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</si>
  <si>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</si>
  <si>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</si>
  <si>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</si>
  <si>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</si>
  <si>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</si>
  <si>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</si>
  <si>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</si>
  <si>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</si>
  <si>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</si>
  <si>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</si>
  <si>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</si>
  <si>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</si>
  <si>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</si>
  <si>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</si>
  <si>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</si>
  <si>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</si>
  <si>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</si>
  <si>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</si>
  <si>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</si>
  <si>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</si>
  <si>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</si>
  <si>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</si>
  <si>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</si>
  <si>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</si>
  <si>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</si>
  <si>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</si>
  <si>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</si>
  <si>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</si>
  <si>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</si>
  <si>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</si>
  <si>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</si>
  <si>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</si>
  <si>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</si>
  <si>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</si>
  <si>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</si>
  <si>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</si>
  <si>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</si>
  <si>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</si>
  <si>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</si>
  <si>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</si>
  <si>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</si>
  <si>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</si>
  <si>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3+2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</si>
  <si>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</si>
  <si>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</si>
  <si>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</si>
  <si>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</si>
  <si>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</si>
  <si>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1 Jan'26</t>
  </si>
  <si>
    <t>DCT</t>
  </si>
  <si>
    <t xml:space="preserve">    WIP 13A/0, 37/2,2A/0 </t>
  </si>
  <si>
    <t>Rough sag completed</t>
  </si>
  <si>
    <t>Both top phase paying out &amp; rough sag completed</t>
  </si>
  <si>
    <t>Jwala Singh</t>
  </si>
  <si>
    <t>Gang_1 B.K Construction  AP3A/4 to Loc 4A/3= 4.646</t>
  </si>
  <si>
    <t xml:space="preserve">G_1:- Rahim Khan: 3B/0 Back stay WIP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</si>
  <si>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Date :-18 Jan 2026.</t>
  </si>
  <si>
    <t>G_2:- SK infratech- AP32/0 to AP33 length 4.123 KM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</si>
</sst>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86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0" fontId="8" fillId="6" borderId="1" xfId="79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87474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48595</xdr:rowOff>
    </xdr:from>
    <xdr:to>
      <xdr:col>18</xdr:col>
      <xdr:colOff>233266</xdr:colOff>
      <xdr:row>86</xdr:row>
      <xdr:rowOff>77754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4"/>
          <a:ext cx="738672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87474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58316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87474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19440</xdr:rowOff>
    </xdr:from>
    <xdr:to>
      <xdr:col>28</xdr:col>
      <xdr:colOff>192660</xdr:colOff>
      <xdr:row>86</xdr:row>
      <xdr:rowOff>67168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183879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77755</xdr:rowOff>
    </xdr:from>
    <xdr:to>
      <xdr:col>12</xdr:col>
      <xdr:colOff>223546</xdr:colOff>
      <xdr:row>22</xdr:row>
      <xdr:rowOff>155510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11506" y="4266811"/>
          <a:ext cx="67063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23827" y="4247371"/>
          <a:ext cx="690077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213826</xdr:colOff>
      <xdr:row>109</xdr:row>
      <xdr:rowOff>58316</xdr:rowOff>
    </xdr:from>
    <xdr:to>
      <xdr:col>30</xdr:col>
      <xdr:colOff>223546</xdr:colOff>
      <xdr:row>110</xdr:row>
      <xdr:rowOff>116632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52283CD9-97CE-415B-8255-98E40C112BE9}"/>
            </a:ext>
          </a:extLst>
        </xdr:cNvPr>
        <xdr:cNvSpPr>
          <a:spLocks/>
        </xdr:cNvSpPr>
      </xdr:nvSpPr>
      <xdr:spPr bwMode="auto">
        <a:xfrm>
          <a:off x="9184821" y="22063010"/>
          <a:ext cx="63176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174948</xdr:colOff>
      <xdr:row>109</xdr:row>
      <xdr:rowOff>58316</xdr:rowOff>
    </xdr:from>
    <xdr:to>
      <xdr:col>32</xdr:col>
      <xdr:colOff>204255</xdr:colOff>
      <xdr:row>110</xdr:row>
      <xdr:rowOff>126351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69B552F7-E011-43B8-ACE2-655EB8E7B82E}"/>
            </a:ext>
          </a:extLst>
        </xdr:cNvPr>
        <xdr:cNvSpPr>
          <a:spLocks/>
        </xdr:cNvSpPr>
      </xdr:nvSpPr>
      <xdr:spPr bwMode="auto">
        <a:xfrm>
          <a:off x="9767984" y="22063010"/>
          <a:ext cx="680506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174948</xdr:colOff>
      <xdr:row>109</xdr:row>
      <xdr:rowOff>48596</xdr:rowOff>
    </xdr:from>
    <xdr:to>
      <xdr:col>34</xdr:col>
      <xdr:colOff>233413</xdr:colOff>
      <xdr:row>110</xdr:row>
      <xdr:rowOff>87473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C7225C7-333E-4DCE-BF11-C594D9255E70}"/>
            </a:ext>
          </a:extLst>
        </xdr:cNvPr>
        <xdr:cNvSpPr>
          <a:spLocks/>
        </xdr:cNvSpPr>
      </xdr:nvSpPr>
      <xdr:spPr bwMode="auto">
        <a:xfrm>
          <a:off x="10419183" y="22053290"/>
          <a:ext cx="680506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155510</xdr:colOff>
      <xdr:row>109</xdr:row>
      <xdr:rowOff>77754</xdr:rowOff>
    </xdr:from>
    <xdr:to>
      <xdr:col>36</xdr:col>
      <xdr:colOff>165230</xdr:colOff>
      <xdr:row>110</xdr:row>
      <xdr:rowOff>97194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A38635EB-0E74-403C-BB5D-12681435FCA3}"/>
            </a:ext>
          </a:extLst>
        </xdr:cNvPr>
        <xdr:cNvSpPr>
          <a:spLocks/>
        </xdr:cNvSpPr>
      </xdr:nvSpPr>
      <xdr:spPr bwMode="auto">
        <a:xfrm>
          <a:off x="11021786" y="22082448"/>
          <a:ext cx="63176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272142</xdr:colOff>
      <xdr:row>109</xdr:row>
      <xdr:rowOff>58315</xdr:rowOff>
    </xdr:from>
    <xdr:to>
      <xdr:col>38</xdr:col>
      <xdr:colOff>223692</xdr:colOff>
      <xdr:row>110</xdr:row>
      <xdr:rowOff>68035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2F73BD37-165F-44E0-BC8B-584278DA80EE}"/>
            </a:ext>
          </a:extLst>
        </xdr:cNvPr>
        <xdr:cNvSpPr>
          <a:spLocks/>
        </xdr:cNvSpPr>
      </xdr:nvSpPr>
      <xdr:spPr bwMode="auto">
        <a:xfrm>
          <a:off x="11760458" y="22063009"/>
          <a:ext cx="61246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109</xdr:row>
      <xdr:rowOff>19438</xdr:rowOff>
    </xdr:from>
    <xdr:to>
      <xdr:col>40</xdr:col>
      <xdr:colOff>204255</xdr:colOff>
      <xdr:row>110</xdr:row>
      <xdr:rowOff>97193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2B1D677-1836-447F-AAAE-EFAC3AE3D294}"/>
            </a:ext>
          </a:extLst>
        </xdr:cNvPr>
        <xdr:cNvSpPr>
          <a:spLocks/>
        </xdr:cNvSpPr>
      </xdr:nvSpPr>
      <xdr:spPr bwMode="auto">
        <a:xfrm>
          <a:off x="12295025" y="22024132"/>
          <a:ext cx="680506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194388</xdr:colOff>
      <xdr:row>109</xdr:row>
      <xdr:rowOff>58316</xdr:rowOff>
    </xdr:from>
    <xdr:to>
      <xdr:col>42</xdr:col>
      <xdr:colOff>223546</xdr:colOff>
      <xdr:row>110</xdr:row>
      <xdr:rowOff>87474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52B5FF6B-3FA2-43F3-996B-FC7E13531790}"/>
            </a:ext>
          </a:extLst>
        </xdr:cNvPr>
        <xdr:cNvSpPr>
          <a:spLocks/>
        </xdr:cNvSpPr>
      </xdr:nvSpPr>
      <xdr:spPr bwMode="auto">
        <a:xfrm>
          <a:off x="12965664" y="22063010"/>
          <a:ext cx="651198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213826</xdr:colOff>
      <xdr:row>109</xdr:row>
      <xdr:rowOff>68036</xdr:rowOff>
    </xdr:from>
    <xdr:to>
      <xdr:col>44</xdr:col>
      <xdr:colOff>223546</xdr:colOff>
      <xdr:row>110</xdr:row>
      <xdr:rowOff>136071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862F9A70-67E5-442E-AD1F-5426F2231253}"/>
            </a:ext>
          </a:extLst>
        </xdr:cNvPr>
        <xdr:cNvSpPr>
          <a:spLocks/>
        </xdr:cNvSpPr>
      </xdr:nvSpPr>
      <xdr:spPr bwMode="auto">
        <a:xfrm>
          <a:off x="13607142" y="22072730"/>
          <a:ext cx="748394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204107</xdr:colOff>
      <xdr:row>117</xdr:row>
      <xdr:rowOff>29159</xdr:rowOff>
    </xdr:from>
    <xdr:to>
      <xdr:col>4</xdr:col>
      <xdr:colOff>262572</xdr:colOff>
      <xdr:row>118</xdr:row>
      <xdr:rowOff>48597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4A75BE56-8A64-448F-9D51-B21997E55160}"/>
            </a:ext>
          </a:extLst>
        </xdr:cNvPr>
        <xdr:cNvSpPr>
          <a:spLocks/>
        </xdr:cNvSpPr>
      </xdr:nvSpPr>
      <xdr:spPr bwMode="auto">
        <a:xfrm>
          <a:off x="728954" y="23647271"/>
          <a:ext cx="758261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184667</xdr:colOff>
      <xdr:row>117</xdr:row>
      <xdr:rowOff>38876</xdr:rowOff>
    </xdr:from>
    <xdr:to>
      <xdr:col>6</xdr:col>
      <xdr:colOff>243132</xdr:colOff>
      <xdr:row>118</xdr:row>
      <xdr:rowOff>68035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0466B661-32EA-4576-A935-8C1F0B57AA32}"/>
            </a:ext>
          </a:extLst>
        </xdr:cNvPr>
        <xdr:cNvSpPr>
          <a:spLocks/>
        </xdr:cNvSpPr>
      </xdr:nvSpPr>
      <xdr:spPr bwMode="auto">
        <a:xfrm>
          <a:off x="1409310" y="23656988"/>
          <a:ext cx="680506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165228</xdr:colOff>
      <xdr:row>117</xdr:row>
      <xdr:rowOff>19438</xdr:rowOff>
    </xdr:from>
    <xdr:to>
      <xdr:col>8</xdr:col>
      <xdr:colOff>233264</xdr:colOff>
      <xdr:row>118</xdr:row>
      <xdr:rowOff>68035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2B57DE86-C817-4D74-8287-B884107A6AD6}"/>
            </a:ext>
          </a:extLst>
        </xdr:cNvPr>
        <xdr:cNvSpPr>
          <a:spLocks/>
        </xdr:cNvSpPr>
      </xdr:nvSpPr>
      <xdr:spPr bwMode="auto">
        <a:xfrm>
          <a:off x="2011912" y="23637550"/>
          <a:ext cx="719235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97195</xdr:colOff>
      <xdr:row>117</xdr:row>
      <xdr:rowOff>58316</xdr:rowOff>
    </xdr:from>
    <xdr:to>
      <xdr:col>2</xdr:col>
      <xdr:colOff>252854</xdr:colOff>
      <xdr:row>118</xdr:row>
      <xdr:rowOff>58316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31CB64F9-9F87-4A28-9531-60D50BA8C35E}"/>
            </a:ext>
          </a:extLst>
        </xdr:cNvPr>
        <xdr:cNvSpPr>
          <a:spLocks/>
        </xdr:cNvSpPr>
      </xdr:nvSpPr>
      <xdr:spPr bwMode="auto">
        <a:xfrm>
          <a:off x="97195" y="23676428"/>
          <a:ext cx="68050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58316</xdr:rowOff>
    </xdr:from>
    <xdr:to>
      <xdr:col>6</xdr:col>
      <xdr:colOff>223546</xdr:colOff>
      <xdr:row>22</xdr:row>
      <xdr:rowOff>165228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0435" y="4247372"/>
          <a:ext cx="69979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68036</xdr:rowOff>
    </xdr:from>
    <xdr:to>
      <xdr:col>10</xdr:col>
      <xdr:colOff>204107</xdr:colOff>
      <xdr:row>22</xdr:row>
      <xdr:rowOff>184668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01989" y="4257092"/>
          <a:ext cx="719235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97194</xdr:colOff>
      <xdr:row>76</xdr:row>
      <xdr:rowOff>136072</xdr:rowOff>
    </xdr:from>
    <xdr:to>
      <xdr:col>22</xdr:col>
      <xdr:colOff>238742</xdr:colOff>
      <xdr:row>77</xdr:row>
      <xdr:rowOff>115579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172908" y="154927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136071</xdr:rowOff>
    </xdr:from>
    <xdr:to>
      <xdr:col>20</xdr:col>
      <xdr:colOff>248462</xdr:colOff>
      <xdr:row>77</xdr:row>
      <xdr:rowOff>115578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560587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184668</xdr:colOff>
      <xdr:row>77</xdr:row>
      <xdr:rowOff>68036</xdr:rowOff>
    </xdr:from>
    <xdr:to>
      <xdr:col>36</xdr:col>
      <xdr:colOff>204107</xdr:colOff>
      <xdr:row>78</xdr:row>
      <xdr:rowOff>77756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50944" y="15619056"/>
          <a:ext cx="64147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204107</xdr:colOff>
      <xdr:row>77</xdr:row>
      <xdr:rowOff>38878</xdr:rowOff>
    </xdr:from>
    <xdr:to>
      <xdr:col>38</xdr:col>
      <xdr:colOff>184667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92423" y="15589898"/>
          <a:ext cx="641479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77</xdr:row>
      <xdr:rowOff>29158</xdr:rowOff>
    </xdr:from>
    <xdr:to>
      <xdr:col>40</xdr:col>
      <xdr:colOff>281861</xdr:colOff>
      <xdr:row>78</xdr:row>
      <xdr:rowOff>87475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24184" y="15580178"/>
          <a:ext cx="728953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184668</xdr:colOff>
      <xdr:row>77</xdr:row>
      <xdr:rowOff>19439</xdr:rowOff>
    </xdr:from>
    <xdr:to>
      <xdr:col>42</xdr:col>
      <xdr:colOff>204107</xdr:colOff>
      <xdr:row>78</xdr:row>
      <xdr:rowOff>106913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4" y="15570459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19440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570460"/>
          <a:ext cx="777550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1.01.2026.xlsx" TargetMode="External"/><Relationship Id="rId1" Type="http://schemas.openxmlformats.org/officeDocument/2006/relationships/externalLinkPath" Target="TA413-PBNTL-11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4" zoomScale="118" zoomScaleNormal="100" zoomScaleSheetLayoutView="118" workbookViewId="0">
      <selection activeCell="N23" sqref="N23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5.5703125" style="196" customWidth="1"/>
    <col min="6" max="6" width="12" style="196" customWidth="1"/>
    <col min="7" max="7" width="9.285156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5.85546875" style="196" customWidth="1"/>
    <col min="15" max="16384" width="9.140625" style="196"/>
  </cols>
  <sheetData>
    <row r="1" spans="3:16" ht="3" customHeight="1" x14ac:dyDescent="0.25">
      <c r="C1" s="263"/>
    </row>
    <row r="2" spans="3:16" x14ac:dyDescent="0.25">
      <c r="C2" s="375" t="s">
        <v>526</v>
      </c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</row>
    <row r="3" spans="3:16" x14ac:dyDescent="0.25">
      <c r="C3" s="375" t="s">
        <v>527</v>
      </c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</row>
    <row r="4" spans="3:16" x14ac:dyDescent="0.25">
      <c r="C4" s="375" t="s">
        <v>528</v>
      </c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pans="3:16" ht="32.25" customHeight="1" x14ac:dyDescent="0.25">
      <c r="C5" s="374" t="s">
        <v>529</v>
      </c>
      <c r="D5" s="374"/>
      <c r="E5" s="374"/>
      <c r="F5" s="374"/>
      <c r="G5" s="379" t="s">
        <v>734</v>
      </c>
      <c r="H5" s="379"/>
      <c r="I5" s="379"/>
      <c r="J5" s="379"/>
      <c r="K5" s="379"/>
      <c r="L5" s="380" t="s">
        <v>744</v>
      </c>
      <c r="M5" s="381"/>
      <c r="N5" s="382"/>
    </row>
    <row r="6" spans="3:16" x14ac:dyDescent="0.25">
      <c r="C6" s="374" t="s">
        <v>537</v>
      </c>
      <c r="D6" s="374"/>
      <c r="E6" s="374"/>
      <c r="F6" s="374"/>
      <c r="G6" s="375" t="s">
        <v>536</v>
      </c>
      <c r="H6" s="375"/>
      <c r="I6" s="375"/>
      <c r="J6" s="375"/>
      <c r="K6" s="375"/>
      <c r="L6" s="376" t="s">
        <v>538</v>
      </c>
      <c r="M6" s="376"/>
      <c r="N6" s="376"/>
    </row>
    <row r="7" spans="3:16" x14ac:dyDescent="0.25">
      <c r="C7" s="377" t="s">
        <v>511</v>
      </c>
      <c r="D7" s="377" t="s">
        <v>140</v>
      </c>
      <c r="E7" s="264" t="s">
        <v>49</v>
      </c>
      <c r="F7" s="264" t="s">
        <v>512</v>
      </c>
      <c r="G7" s="264" t="s">
        <v>0</v>
      </c>
      <c r="H7" s="378">
        <v>46023</v>
      </c>
      <c r="I7" s="377"/>
      <c r="J7" s="377" t="s">
        <v>151</v>
      </c>
      <c r="K7" s="377" t="s">
        <v>513</v>
      </c>
      <c r="L7" s="265">
        <f>H7+31</f>
        <v>46054</v>
      </c>
      <c r="M7" s="265">
        <f>L7+31</f>
        <v>46085</v>
      </c>
      <c r="N7" s="377" t="s">
        <v>1</v>
      </c>
    </row>
    <row r="8" spans="3:16" x14ac:dyDescent="0.25">
      <c r="C8" s="377"/>
      <c r="D8" s="377"/>
      <c r="E8" s="264" t="s">
        <v>150</v>
      </c>
      <c r="F8" s="264" t="s">
        <v>514</v>
      </c>
      <c r="G8" s="264" t="s">
        <v>515</v>
      </c>
      <c r="H8" s="377" t="s">
        <v>510</v>
      </c>
      <c r="I8" s="377" t="s">
        <v>516</v>
      </c>
      <c r="J8" s="377"/>
      <c r="K8" s="377"/>
      <c r="L8" s="377" t="s">
        <v>510</v>
      </c>
      <c r="M8" s="377" t="s">
        <v>510</v>
      </c>
      <c r="N8" s="377"/>
    </row>
    <row r="9" spans="3:16" x14ac:dyDescent="0.25">
      <c r="C9" s="377"/>
      <c r="D9" s="377"/>
      <c r="E9" s="266"/>
      <c r="F9" s="265">
        <v>45992</v>
      </c>
      <c r="G9" s="265" t="s">
        <v>736</v>
      </c>
      <c r="H9" s="377"/>
      <c r="I9" s="377"/>
      <c r="J9" s="377"/>
      <c r="K9" s="377"/>
      <c r="L9" s="377"/>
      <c r="M9" s="377"/>
      <c r="N9" s="377"/>
    </row>
    <row r="10" spans="3:16" x14ac:dyDescent="0.25">
      <c r="C10" s="267" t="s">
        <v>517</v>
      </c>
      <c r="D10" s="268" t="s">
        <v>61</v>
      </c>
      <c r="E10" s="269">
        <v>117.85085099999999</v>
      </c>
      <c r="F10" s="269">
        <v>117.85085099999999</v>
      </c>
      <c r="G10" s="269">
        <f>E10-F10</f>
        <v>0</v>
      </c>
      <c r="H10" s="270"/>
      <c r="I10" s="270"/>
      <c r="J10" s="270"/>
      <c r="K10" s="269">
        <f>F10+I10</f>
        <v>117.85085099999999</v>
      </c>
      <c r="L10" s="270"/>
      <c r="M10" s="270"/>
      <c r="N10" s="268"/>
    </row>
    <row r="11" spans="3:16" x14ac:dyDescent="0.25">
      <c r="C11" s="271" t="s">
        <v>156</v>
      </c>
      <c r="D11" s="272" t="s">
        <v>61</v>
      </c>
      <c r="E11" s="273">
        <v>117.85085099999999</v>
      </c>
      <c r="F11" s="273">
        <v>117.85085099999999</v>
      </c>
      <c r="G11" s="273">
        <f>E11-F11</f>
        <v>0</v>
      </c>
      <c r="H11" s="272"/>
      <c r="I11" s="272"/>
      <c r="J11" s="274"/>
      <c r="K11" s="273">
        <f t="shared" ref="K11:K26" si="0">F11+I11</f>
        <v>117.85085099999999</v>
      </c>
      <c r="L11" s="274"/>
      <c r="M11" s="274"/>
      <c r="N11" s="272"/>
    </row>
    <row r="12" spans="3:16" x14ac:dyDescent="0.25">
      <c r="C12" s="275" t="s">
        <v>518</v>
      </c>
      <c r="D12" s="276" t="s">
        <v>62</v>
      </c>
      <c r="E12" s="277">
        <v>313</v>
      </c>
      <c r="F12" s="277">
        <v>313</v>
      </c>
      <c r="G12" s="276">
        <f>E12-F12</f>
        <v>0</v>
      </c>
      <c r="H12" s="276"/>
      <c r="I12" s="276"/>
      <c r="J12" s="276"/>
      <c r="K12" s="276">
        <f t="shared" si="0"/>
        <v>313</v>
      </c>
      <c r="L12" s="276"/>
      <c r="M12" s="276"/>
      <c r="N12" s="276"/>
    </row>
    <row r="13" spans="3:16" x14ac:dyDescent="0.25">
      <c r="C13" s="278" t="s">
        <v>519</v>
      </c>
      <c r="D13" s="276" t="s">
        <v>520</v>
      </c>
      <c r="E13" s="277">
        <v>313</v>
      </c>
      <c r="F13" s="277">
        <v>313</v>
      </c>
      <c r="G13" s="276">
        <f>E13-F13</f>
        <v>0</v>
      </c>
      <c r="H13" s="276"/>
      <c r="I13" s="276"/>
      <c r="J13" s="276"/>
      <c r="K13" s="276">
        <f t="shared" si="0"/>
        <v>313</v>
      </c>
      <c r="L13" s="279"/>
      <c r="M13" s="279"/>
      <c r="N13" s="279"/>
    </row>
    <row r="14" spans="3:16" x14ac:dyDescent="0.25">
      <c r="C14" s="280" t="s">
        <v>14</v>
      </c>
      <c r="D14" s="281"/>
      <c r="E14" s="282"/>
      <c r="F14" s="282"/>
      <c r="G14" s="283"/>
      <c r="H14" s="283"/>
      <c r="I14" s="283"/>
      <c r="J14" s="283"/>
      <c r="K14" s="283">
        <f t="shared" si="0"/>
        <v>0</v>
      </c>
      <c r="L14" s="283"/>
      <c r="M14" s="283"/>
      <c r="N14" s="283"/>
    </row>
    <row r="15" spans="3:16" x14ac:dyDescent="0.25">
      <c r="C15" s="284" t="s">
        <v>521</v>
      </c>
      <c r="D15" s="285" t="s">
        <v>522</v>
      </c>
      <c r="E15" s="285">
        <v>306</v>
      </c>
      <c r="F15" s="285">
        <v>306</v>
      </c>
      <c r="G15" s="285">
        <f>E15-F15</f>
        <v>0</v>
      </c>
      <c r="H15" s="285"/>
      <c r="I15" s="285"/>
      <c r="J15" s="285"/>
      <c r="K15" s="285">
        <f t="shared" si="0"/>
        <v>306</v>
      </c>
      <c r="L15" s="285"/>
      <c r="M15" s="285"/>
      <c r="N15" s="285"/>
    </row>
    <row r="16" spans="3:16" x14ac:dyDescent="0.25">
      <c r="C16" s="286" t="s">
        <v>523</v>
      </c>
      <c r="D16" s="285" t="s">
        <v>520</v>
      </c>
      <c r="E16" s="285">
        <v>306</v>
      </c>
      <c r="F16" s="285">
        <f>221+36+24+13</f>
        <v>294</v>
      </c>
      <c r="G16" s="285">
        <f>E16-F16</f>
        <v>12</v>
      </c>
      <c r="H16" s="285">
        <v>12</v>
      </c>
      <c r="I16" s="285">
        <v>2</v>
      </c>
      <c r="J16" s="285">
        <v>3</v>
      </c>
      <c r="K16" s="285">
        <f>F16+I16</f>
        <v>296</v>
      </c>
      <c r="L16" s="285"/>
      <c r="M16" s="287"/>
      <c r="N16" s="367" t="s">
        <v>738</v>
      </c>
      <c r="O16" s="196">
        <f>E16-K16</f>
        <v>10</v>
      </c>
      <c r="P16" s="196">
        <f>O16-7</f>
        <v>3</v>
      </c>
    </row>
    <row r="17" spans="3:16" x14ac:dyDescent="0.25">
      <c r="C17" s="294" t="s">
        <v>14</v>
      </c>
      <c r="D17" s="295"/>
      <c r="E17" s="296"/>
      <c r="F17" s="296"/>
      <c r="G17" s="296"/>
      <c r="H17" s="296">
        <v>3</v>
      </c>
      <c r="I17" s="296">
        <v>3</v>
      </c>
      <c r="J17" s="296">
        <v>3</v>
      </c>
      <c r="K17" s="296">
        <f t="shared" si="0"/>
        <v>3</v>
      </c>
      <c r="L17" s="296"/>
      <c r="M17" s="296"/>
      <c r="N17" s="285"/>
    </row>
    <row r="18" spans="3:16" ht="17.25" customHeight="1" x14ac:dyDescent="0.25">
      <c r="C18" s="288" t="s">
        <v>530</v>
      </c>
      <c r="D18" s="289" t="s">
        <v>61</v>
      </c>
      <c r="E18" s="290">
        <v>4285.0559999999996</v>
      </c>
      <c r="F18" s="290">
        <v>4094.9850000000001</v>
      </c>
      <c r="G18" s="290">
        <f t="shared" ref="G18:G24" si="1">E18-F18</f>
        <v>190.07099999999946</v>
      </c>
      <c r="H18" s="289">
        <v>190</v>
      </c>
      <c r="I18" s="289">
        <v>190</v>
      </c>
      <c r="J18" s="289">
        <v>190</v>
      </c>
      <c r="K18" s="290">
        <f t="shared" si="0"/>
        <v>4284.9850000000006</v>
      </c>
      <c r="L18" s="289"/>
      <c r="M18" s="289"/>
      <c r="N18" s="302"/>
    </row>
    <row r="19" spans="3:16" x14ac:dyDescent="0.25">
      <c r="C19" s="288" t="s">
        <v>54</v>
      </c>
      <c r="D19" s="289" t="s">
        <v>61</v>
      </c>
      <c r="E19" s="290">
        <v>121.471</v>
      </c>
      <c r="F19" s="290">
        <v>113.92</v>
      </c>
      <c r="G19" s="360">
        <f t="shared" si="1"/>
        <v>7.5510000000000019</v>
      </c>
      <c r="H19" s="289">
        <v>7.55</v>
      </c>
      <c r="I19" s="289">
        <f>H19</f>
        <v>7.55</v>
      </c>
      <c r="J19" s="360">
        <v>7.55</v>
      </c>
      <c r="K19" s="290">
        <f t="shared" si="0"/>
        <v>121.47</v>
      </c>
      <c r="L19" s="289"/>
      <c r="M19" s="289"/>
      <c r="N19" s="302"/>
    </row>
    <row r="20" spans="3:16" x14ac:dyDescent="0.25">
      <c r="C20" s="288" t="s">
        <v>524</v>
      </c>
      <c r="D20" s="289" t="s">
        <v>55</v>
      </c>
      <c r="E20" s="290">
        <v>11844</v>
      </c>
      <c r="F20" s="290">
        <v>10480</v>
      </c>
      <c r="G20" s="289">
        <f t="shared" si="1"/>
        <v>1364</v>
      </c>
      <c r="H20" s="289">
        <v>1364</v>
      </c>
      <c r="I20" s="289">
        <v>1364</v>
      </c>
      <c r="J20" s="289">
        <v>1364</v>
      </c>
      <c r="K20" s="290">
        <f t="shared" si="0"/>
        <v>11844</v>
      </c>
      <c r="L20" s="289"/>
      <c r="M20" s="289"/>
      <c r="N20" s="302"/>
      <c r="O20" s="301"/>
    </row>
    <row r="21" spans="3:16" x14ac:dyDescent="0.25">
      <c r="C21" s="288" t="s">
        <v>525</v>
      </c>
      <c r="D21" s="289" t="s">
        <v>411</v>
      </c>
      <c r="E21" s="292">
        <v>1</v>
      </c>
      <c r="F21" s="292">
        <v>1</v>
      </c>
      <c r="G21" s="293">
        <f t="shared" si="1"/>
        <v>0</v>
      </c>
      <c r="H21" s="289"/>
      <c r="I21" s="289"/>
      <c r="J21" s="289"/>
      <c r="K21" s="292">
        <f t="shared" si="0"/>
        <v>1</v>
      </c>
      <c r="L21" s="289"/>
      <c r="M21" s="289"/>
      <c r="N21" s="289"/>
    </row>
    <row r="22" spans="3:16" x14ac:dyDescent="0.25">
      <c r="C22" s="288" t="s">
        <v>504</v>
      </c>
      <c r="D22" s="289" t="s">
        <v>61</v>
      </c>
      <c r="E22" s="290">
        <v>117.85085099999999</v>
      </c>
      <c r="F22" s="291">
        <f>21.496+4.922+4.901+8.229</f>
        <v>39.548000000000002</v>
      </c>
      <c r="G22" s="360">
        <f t="shared" si="1"/>
        <v>78.30285099999999</v>
      </c>
      <c r="H22" s="290">
        <v>24.917999999999999</v>
      </c>
      <c r="I22" s="291">
        <f>1.627+4.049</f>
        <v>5.6760000000000002</v>
      </c>
      <c r="J22" s="291">
        <v>4.1230000000000002</v>
      </c>
      <c r="K22" s="291">
        <f t="shared" si="0"/>
        <v>45.224000000000004</v>
      </c>
      <c r="L22" s="290">
        <v>28.129000000000001</v>
      </c>
      <c r="M22" s="290">
        <v>25.256</v>
      </c>
      <c r="N22" s="302" t="s">
        <v>743</v>
      </c>
      <c r="P22" s="361"/>
    </row>
    <row r="23" spans="3:16" ht="31.5" x14ac:dyDescent="0.25">
      <c r="C23" s="288" t="s">
        <v>531</v>
      </c>
      <c r="D23" s="289" t="s">
        <v>533</v>
      </c>
      <c r="E23" s="289">
        <v>37</v>
      </c>
      <c r="F23" s="289">
        <v>11</v>
      </c>
      <c r="G23" s="289">
        <f t="shared" si="1"/>
        <v>26</v>
      </c>
      <c r="H23" s="289">
        <v>8</v>
      </c>
      <c r="I23" s="289">
        <v>2</v>
      </c>
      <c r="J23" s="289">
        <v>2</v>
      </c>
      <c r="K23" s="289">
        <f t="shared" si="0"/>
        <v>13</v>
      </c>
      <c r="L23" s="289">
        <v>9</v>
      </c>
      <c r="M23" s="289">
        <v>9</v>
      </c>
      <c r="N23" s="302" t="s">
        <v>745</v>
      </c>
    </row>
    <row r="24" spans="3:16" x14ac:dyDescent="0.25">
      <c r="C24" s="288" t="s">
        <v>532</v>
      </c>
      <c r="D24" s="289" t="s">
        <v>533</v>
      </c>
      <c r="E24" s="289">
        <v>23</v>
      </c>
      <c r="F24" s="289">
        <v>2</v>
      </c>
      <c r="G24" s="289">
        <f t="shared" si="1"/>
        <v>21</v>
      </c>
      <c r="H24" s="289">
        <v>1</v>
      </c>
      <c r="I24" s="290">
        <v>0</v>
      </c>
      <c r="J24" s="290"/>
      <c r="K24" s="289">
        <f t="shared" si="0"/>
        <v>2</v>
      </c>
      <c r="L24" s="289">
        <v>11</v>
      </c>
      <c r="M24" s="289">
        <v>9</v>
      </c>
      <c r="N24" s="302"/>
    </row>
    <row r="25" spans="3:16" x14ac:dyDescent="0.25">
      <c r="C25" s="294" t="s">
        <v>14</v>
      </c>
      <c r="D25" s="295"/>
      <c r="E25" s="296"/>
      <c r="F25" s="296"/>
      <c r="G25" s="296"/>
      <c r="H25" s="296">
        <v>2</v>
      </c>
      <c r="I25" s="296">
        <v>2</v>
      </c>
      <c r="J25" s="296">
        <v>2</v>
      </c>
      <c r="K25" s="296">
        <v>1</v>
      </c>
      <c r="L25" s="296" t="s">
        <v>730</v>
      </c>
      <c r="M25" s="296" t="s">
        <v>730</v>
      </c>
      <c r="N25" s="296"/>
    </row>
    <row r="26" spans="3:16" ht="31.5" x14ac:dyDescent="0.25">
      <c r="C26" s="288" t="s">
        <v>534</v>
      </c>
      <c r="D26" s="289" t="s">
        <v>61</v>
      </c>
      <c r="E26" s="290">
        <v>117.85085099999999</v>
      </c>
      <c r="F26" s="290">
        <f>13.612+4.6</f>
        <v>18.212</v>
      </c>
      <c r="G26" s="291">
        <f t="shared" ref="G26" si="2">E26-F26</f>
        <v>99.638850999999988</v>
      </c>
      <c r="H26" s="289">
        <v>30</v>
      </c>
      <c r="I26" s="289">
        <f>4.505+4.775+4.665</f>
        <v>13.945</v>
      </c>
      <c r="J26" s="289">
        <v>4.6459999999999999</v>
      </c>
      <c r="K26" s="291">
        <f t="shared" si="0"/>
        <v>32.156999999999996</v>
      </c>
      <c r="L26" s="289">
        <v>40</v>
      </c>
      <c r="M26" s="290">
        <v>20.638999999999999</v>
      </c>
      <c r="N26" s="302" t="s">
        <v>742</v>
      </c>
    </row>
    <row r="27" spans="3:16" x14ac:dyDescent="0.25">
      <c r="C27" s="294" t="s">
        <v>14</v>
      </c>
      <c r="D27" s="295"/>
      <c r="E27" s="296"/>
      <c r="F27" s="296"/>
      <c r="G27" s="296"/>
      <c r="H27" s="296">
        <v>2</v>
      </c>
      <c r="I27" s="296">
        <v>1</v>
      </c>
      <c r="J27" s="296">
        <v>1</v>
      </c>
      <c r="K27" s="296">
        <v>1</v>
      </c>
      <c r="L27" s="296">
        <v>3</v>
      </c>
      <c r="M27" s="296">
        <v>2</v>
      </c>
      <c r="N27" s="296"/>
    </row>
    <row r="29" spans="3:16" x14ac:dyDescent="0.25">
      <c r="H29" s="369"/>
      <c r="I29" s="369"/>
      <c r="J29" s="369"/>
      <c r="K29" s="361"/>
      <c r="L29" s="369"/>
      <c r="M29" s="369"/>
    </row>
    <row r="30" spans="3:16" x14ac:dyDescent="0.25">
      <c r="H30" s="370"/>
      <c r="I30" s="370"/>
      <c r="J30" s="370"/>
      <c r="K30" s="370"/>
      <c r="L30" s="370"/>
      <c r="M30" s="370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52" zoomScale="98" zoomScaleNormal="98" zoomScaleSheetLayoutView="73" workbookViewId="0">
      <selection activeCell="AL19" sqref="AL19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51" t="s">
        <v>90</v>
      </c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2"/>
      <c r="AO1" s="452"/>
      <c r="AP1" s="452"/>
      <c r="AQ1" s="452"/>
      <c r="AR1" s="452"/>
      <c r="AS1" s="452"/>
      <c r="AT1" s="453"/>
    </row>
    <row r="2" spans="2:54" ht="20.25" customHeight="1" thickBot="1" x14ac:dyDescent="0.4">
      <c r="B2" s="12" t="s">
        <v>535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54">
        <v>46033</v>
      </c>
      <c r="AR2" s="455"/>
      <c r="AS2" s="455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11" t="s">
        <v>51</v>
      </c>
      <c r="D4" s="411"/>
      <c r="E4" s="411" t="s">
        <v>56</v>
      </c>
      <c r="F4" s="411"/>
      <c r="G4" s="411"/>
      <c r="H4" s="411"/>
      <c r="I4" s="430" t="s">
        <v>140</v>
      </c>
      <c r="J4" s="430"/>
      <c r="K4" s="430" t="s">
        <v>141</v>
      </c>
      <c r="L4" s="430"/>
      <c r="M4" s="430" t="s">
        <v>126</v>
      </c>
      <c r="N4" s="430"/>
      <c r="O4" s="430"/>
      <c r="P4" s="430" t="s">
        <v>0</v>
      </c>
      <c r="Q4" s="430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30" t="s">
        <v>91</v>
      </c>
      <c r="AD4" s="430"/>
      <c r="AE4" s="430"/>
      <c r="AF4" s="430"/>
      <c r="AI4" s="15"/>
      <c r="AJ4" s="16"/>
      <c r="AL4" s="430" t="s">
        <v>99</v>
      </c>
      <c r="AM4" s="430"/>
      <c r="AN4" s="430"/>
      <c r="AO4" s="430"/>
      <c r="AP4" s="430"/>
      <c r="AQ4" s="430"/>
      <c r="AR4" s="10"/>
      <c r="AS4" s="10"/>
      <c r="AT4" s="2"/>
    </row>
    <row r="5" spans="2:54" ht="15" customHeight="1" x14ac:dyDescent="0.2">
      <c r="B5" s="1"/>
      <c r="C5" s="411">
        <v>1</v>
      </c>
      <c r="D5" s="411"/>
      <c r="E5" s="430" t="s">
        <v>52</v>
      </c>
      <c r="F5" s="430"/>
      <c r="G5" s="430"/>
      <c r="H5" s="430"/>
      <c r="I5" s="430" t="s">
        <v>53</v>
      </c>
      <c r="J5" s="430"/>
      <c r="K5" s="436">
        <v>313</v>
      </c>
      <c r="L5" s="436"/>
      <c r="M5" s="409">
        <v>313</v>
      </c>
      <c r="N5" s="409"/>
      <c r="O5" s="409"/>
      <c r="P5" s="438">
        <f>K5-M5</f>
        <v>0</v>
      </c>
      <c r="Q5" s="438"/>
      <c r="R5" s="10"/>
      <c r="S5" s="10"/>
      <c r="T5" s="10"/>
      <c r="U5" s="10"/>
      <c r="V5" s="10"/>
      <c r="W5" s="10"/>
      <c r="X5" s="10"/>
      <c r="Z5" s="15"/>
      <c r="AA5" s="15"/>
      <c r="AC5" s="430" t="s">
        <v>92</v>
      </c>
      <c r="AD5" s="430"/>
      <c r="AE5" s="430"/>
      <c r="AF5" s="430"/>
      <c r="AI5" s="15"/>
      <c r="AJ5" s="15"/>
      <c r="AL5" s="430" t="s">
        <v>100</v>
      </c>
      <c r="AM5" s="430"/>
      <c r="AN5" s="430"/>
      <c r="AO5" s="430"/>
      <c r="AP5" s="430"/>
      <c r="AQ5" s="430"/>
      <c r="AR5" s="10"/>
      <c r="AS5" s="10"/>
      <c r="AT5" s="2"/>
    </row>
    <row r="6" spans="2:54" x14ac:dyDescent="0.2">
      <c r="B6" s="1"/>
      <c r="C6" s="411">
        <v>2</v>
      </c>
      <c r="D6" s="411"/>
      <c r="E6" s="430" t="s">
        <v>17</v>
      </c>
      <c r="F6" s="430"/>
      <c r="G6" s="430"/>
      <c r="H6" s="430"/>
      <c r="I6" s="430" t="s">
        <v>53</v>
      </c>
      <c r="J6" s="430"/>
      <c r="K6" s="436">
        <v>306</v>
      </c>
      <c r="L6" s="436"/>
      <c r="M6" s="409">
        <v>292</v>
      </c>
      <c r="N6" s="409"/>
      <c r="O6" s="409"/>
      <c r="P6" s="438">
        <f>K6-M6</f>
        <v>14</v>
      </c>
      <c r="Q6" s="438"/>
      <c r="R6" s="10"/>
      <c r="S6" s="10"/>
      <c r="T6" s="10" t="s">
        <v>262</v>
      </c>
      <c r="U6" s="10"/>
      <c r="V6" s="10"/>
      <c r="W6" s="10"/>
      <c r="X6" s="10"/>
      <c r="Z6" s="437"/>
      <c r="AA6" s="15"/>
      <c r="AB6" s="437"/>
      <c r="AC6" s="430" t="s">
        <v>95</v>
      </c>
      <c r="AD6" s="430"/>
      <c r="AE6" s="430"/>
      <c r="AF6" s="430"/>
      <c r="AI6" s="437"/>
      <c r="AJ6" s="15">
        <v>4</v>
      </c>
      <c r="AK6" s="437"/>
      <c r="AL6" s="430" t="s">
        <v>101</v>
      </c>
      <c r="AM6" s="430"/>
      <c r="AN6" s="430"/>
      <c r="AO6" s="430"/>
      <c r="AP6" s="430"/>
      <c r="AQ6" s="430"/>
      <c r="AR6" s="10"/>
      <c r="AS6" s="10"/>
      <c r="AT6" s="2"/>
    </row>
    <row r="7" spans="2:54" x14ac:dyDescent="0.2">
      <c r="B7" s="1"/>
      <c r="C7" s="411">
        <v>3</v>
      </c>
      <c r="D7" s="411"/>
      <c r="E7" s="430" t="s">
        <v>142</v>
      </c>
      <c r="F7" s="430"/>
      <c r="G7" s="430"/>
      <c r="H7" s="430"/>
      <c r="I7" s="430" t="s">
        <v>53</v>
      </c>
      <c r="J7" s="430"/>
      <c r="K7" s="436">
        <v>306</v>
      </c>
      <c r="L7" s="436"/>
      <c r="M7" s="409">
        <f>'DPR_TA-413 '!K16</f>
        <v>296</v>
      </c>
      <c r="N7" s="409"/>
      <c r="O7" s="409"/>
      <c r="P7" s="438">
        <f>K7-M7</f>
        <v>10</v>
      </c>
      <c r="Q7" s="438"/>
      <c r="R7" s="10"/>
      <c r="S7" s="10"/>
      <c r="T7" s="10"/>
      <c r="U7" s="10"/>
      <c r="V7" s="10"/>
      <c r="W7" s="10"/>
      <c r="X7" s="10"/>
      <c r="Z7" s="437"/>
      <c r="AA7" s="439">
        <v>1</v>
      </c>
      <c r="AB7" s="437"/>
      <c r="AC7" s="430" t="s">
        <v>96</v>
      </c>
      <c r="AD7" s="430"/>
      <c r="AE7" s="430"/>
      <c r="AF7" s="430"/>
      <c r="AI7" s="437"/>
      <c r="AJ7" s="17"/>
      <c r="AK7" s="437"/>
      <c r="AL7" s="441" t="s">
        <v>102</v>
      </c>
      <c r="AM7" s="442"/>
      <c r="AN7" s="442"/>
      <c r="AO7" s="442"/>
      <c r="AP7" s="442"/>
      <c r="AQ7" s="443"/>
      <c r="AR7" s="10"/>
      <c r="AS7" s="10"/>
      <c r="AT7" s="2"/>
    </row>
    <row r="8" spans="2:54" ht="15" customHeight="1" x14ac:dyDescent="0.2">
      <c r="B8" s="1"/>
      <c r="C8" s="411">
        <v>4</v>
      </c>
      <c r="D8" s="411"/>
      <c r="E8" s="405" t="s">
        <v>143</v>
      </c>
      <c r="F8" s="467"/>
      <c r="G8" s="467"/>
      <c r="H8" s="406"/>
      <c r="I8" s="405" t="s">
        <v>61</v>
      </c>
      <c r="J8" s="406"/>
      <c r="K8" s="407">
        <v>117.85085099999999</v>
      </c>
      <c r="L8" s="408"/>
      <c r="M8" s="431">
        <f>'DPR_TA-413 '!K22</f>
        <v>45.224000000000004</v>
      </c>
      <c r="N8" s="432"/>
      <c r="O8" s="433"/>
      <c r="P8" s="431">
        <f>K8-M8</f>
        <v>72.626850999999988</v>
      </c>
      <c r="Q8" s="433"/>
      <c r="R8" s="10"/>
      <c r="S8" s="10"/>
      <c r="T8" s="10" t="s">
        <v>261</v>
      </c>
      <c r="U8" s="10"/>
      <c r="V8" s="10"/>
      <c r="W8" s="10"/>
      <c r="X8" s="10"/>
      <c r="Z8" s="437"/>
      <c r="AA8" s="440"/>
      <c r="AB8" s="437"/>
      <c r="AC8" s="430"/>
      <c r="AD8" s="430"/>
      <c r="AE8" s="430"/>
      <c r="AF8" s="430"/>
      <c r="AI8" s="437"/>
      <c r="AJ8" s="18">
        <v>3</v>
      </c>
      <c r="AK8" s="437"/>
      <c r="AL8" s="444"/>
      <c r="AM8" s="445"/>
      <c r="AN8" s="445"/>
      <c r="AO8" s="445"/>
      <c r="AP8" s="445"/>
      <c r="AQ8" s="446"/>
      <c r="AR8" s="10"/>
      <c r="AS8" s="10"/>
      <c r="AT8" s="2"/>
    </row>
    <row r="9" spans="2:54" ht="15" customHeight="1" x14ac:dyDescent="0.2">
      <c r="B9" s="1"/>
      <c r="C9" s="470">
        <v>5</v>
      </c>
      <c r="D9" s="471"/>
      <c r="E9" s="405" t="s">
        <v>144</v>
      </c>
      <c r="F9" s="467"/>
      <c r="G9" s="467"/>
      <c r="H9" s="406"/>
      <c r="I9" s="405" t="s">
        <v>61</v>
      </c>
      <c r="J9" s="406"/>
      <c r="K9" s="407">
        <v>117.85085099999999</v>
      </c>
      <c r="L9" s="408"/>
      <c r="M9" s="431">
        <f>M8</f>
        <v>45.224000000000004</v>
      </c>
      <c r="N9" s="432"/>
      <c r="O9" s="433"/>
      <c r="P9" s="431">
        <f>K9-M9</f>
        <v>72.626850999999988</v>
      </c>
      <c r="Q9" s="433"/>
      <c r="R9" s="10"/>
      <c r="S9" s="10"/>
      <c r="T9" s="10"/>
      <c r="U9" s="10"/>
      <c r="V9" s="10"/>
      <c r="W9" s="10"/>
      <c r="X9" s="10"/>
      <c r="Z9" s="437"/>
      <c r="AA9" s="19">
        <v>1</v>
      </c>
      <c r="AB9" s="437"/>
      <c r="AC9" s="430" t="s">
        <v>97</v>
      </c>
      <c r="AD9" s="430"/>
      <c r="AE9" s="430"/>
      <c r="AF9" s="430"/>
      <c r="AI9" s="437"/>
      <c r="AJ9" s="20">
        <v>2</v>
      </c>
      <c r="AK9" s="437"/>
      <c r="AL9" s="430" t="s">
        <v>103</v>
      </c>
      <c r="AM9" s="430"/>
      <c r="AN9" s="430"/>
      <c r="AO9" s="430"/>
      <c r="AP9" s="430"/>
      <c r="AQ9" s="430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11"/>
      <c r="AD10" s="411"/>
      <c r="AE10" s="411"/>
      <c r="AF10" s="411"/>
      <c r="AI10" s="15"/>
      <c r="AJ10" s="15"/>
      <c r="AL10" s="430" t="s">
        <v>104</v>
      </c>
      <c r="AM10" s="430"/>
      <c r="AN10" s="430"/>
      <c r="AO10" s="430"/>
      <c r="AP10" s="430"/>
      <c r="AQ10" s="430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10"/>
      <c r="Q11" s="4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04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04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04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56"/>
      <c r="AT23" s="27"/>
    </row>
    <row r="24" spans="2:53" ht="20.25" customHeight="1" x14ac:dyDescent="0.2">
      <c r="B24" s="456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56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4" t="s">
        <v>397</v>
      </c>
      <c r="AD51" s="434"/>
      <c r="AE51" s="434"/>
      <c r="AF51" s="72"/>
      <c r="AG51" s="86"/>
      <c r="AH51" s="72"/>
      <c r="AI51" s="86"/>
      <c r="AJ51" s="426" t="s">
        <v>464</v>
      </c>
      <c r="AK51" s="426"/>
      <c r="AL51" s="426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28" t="s">
        <v>259</v>
      </c>
      <c r="L59" s="428"/>
      <c r="M59" s="428"/>
      <c r="O59" s="354"/>
      <c r="P59" s="354"/>
      <c r="Q59" s="354"/>
      <c r="R59" s="354"/>
      <c r="S59" s="354"/>
      <c r="T59" s="354"/>
      <c r="U59" s="359" t="s">
        <v>539</v>
      </c>
      <c r="V59" s="354"/>
      <c r="W59" s="35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8" t="s">
        <v>149</v>
      </c>
      <c r="AO59" s="428"/>
      <c r="AP59" s="428"/>
      <c r="AQ59" s="428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79" t="s">
        <v>398</v>
      </c>
      <c r="H75" s="479"/>
      <c r="I75" s="479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57"/>
      <c r="Q99" s="457"/>
      <c r="R99" s="457"/>
      <c r="S99" s="37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27" t="s">
        <v>509</v>
      </c>
      <c r="AG99" s="427"/>
      <c r="AH99" s="427"/>
      <c r="AI99" s="72"/>
      <c r="AK99" s="352" t="s">
        <v>509</v>
      </c>
      <c r="AL99" s="72"/>
      <c r="AM99" s="72"/>
      <c r="AN99" s="72"/>
      <c r="AO99" s="72"/>
      <c r="AP99" s="72"/>
      <c r="AQ99" s="425" t="s">
        <v>507</v>
      </c>
      <c r="AR99" s="425"/>
      <c r="AS99" s="425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5"/>
      <c r="X123" s="435"/>
      <c r="Y123" s="435"/>
      <c r="Z123" s="43"/>
      <c r="AA123" s="15"/>
      <c r="AB123" s="43"/>
      <c r="AC123" s="15"/>
      <c r="AD123" s="43"/>
      <c r="AE123" s="15"/>
      <c r="AF123" s="429" t="s">
        <v>503</v>
      </c>
      <c r="AG123" s="429"/>
      <c r="AH123" s="429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506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58" t="s">
        <v>434</v>
      </c>
      <c r="D132" s="458"/>
      <c r="E132" s="458"/>
      <c r="F132" s="458"/>
      <c r="G132" s="458"/>
      <c r="H132" s="458"/>
      <c r="I132" s="458"/>
      <c r="J132" s="458"/>
      <c r="K132" s="458"/>
      <c r="L132" s="458"/>
      <c r="M132" s="458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59" t="s">
        <v>435</v>
      </c>
      <c r="D133" s="460"/>
      <c r="E133" s="463" t="s">
        <v>436</v>
      </c>
      <c r="F133" s="464"/>
      <c r="G133" s="384" t="s">
        <v>437</v>
      </c>
      <c r="H133" s="385"/>
      <c r="I133" s="386"/>
      <c r="J133" s="384" t="s">
        <v>147</v>
      </c>
      <c r="K133" s="385"/>
      <c r="L133" s="385"/>
      <c r="M133" s="386"/>
      <c r="O133" s="145"/>
    </row>
    <row r="134" spans="2:48" ht="15.75" customHeight="1" x14ac:dyDescent="0.3">
      <c r="C134" s="461"/>
      <c r="D134" s="462"/>
      <c r="E134" s="465"/>
      <c r="F134" s="466"/>
      <c r="G134" s="449" t="s">
        <v>438</v>
      </c>
      <c r="H134" s="450"/>
      <c r="I134" s="93" t="s">
        <v>454</v>
      </c>
      <c r="J134" s="449" t="s">
        <v>438</v>
      </c>
      <c r="K134" s="450"/>
      <c r="L134" s="449" t="s">
        <v>0</v>
      </c>
      <c r="M134" s="450"/>
      <c r="P134" s="477" t="s">
        <v>500</v>
      </c>
      <c r="Q134" s="477"/>
      <c r="R134" s="477"/>
      <c r="S134" s="477"/>
      <c r="T134" s="477"/>
      <c r="U134" s="477"/>
      <c r="V134" s="477"/>
      <c r="W134" s="477"/>
      <c r="X134" s="477"/>
      <c r="Y134" s="477"/>
      <c r="Z134" s="477"/>
      <c r="AA134" s="477"/>
      <c r="AB134" s="477"/>
      <c r="AC134" s="477"/>
      <c r="AD134" s="477"/>
      <c r="AE134" s="477"/>
    </row>
    <row r="135" spans="2:48" x14ac:dyDescent="0.2">
      <c r="C135" s="468" t="s">
        <v>4</v>
      </c>
      <c r="D135" s="469"/>
      <c r="E135" s="447">
        <f>+COUNTIF('Location Summary'!$D$4:$D$616,'Visual Chart'!C135)</f>
        <v>12</v>
      </c>
      <c r="F135" s="448"/>
      <c r="G135" s="472">
        <f>+COUNTIFS('Location Summary'!$D$4:$D$616,'Visual Chart'!C135,'Location Summary'!$K$4:$K$616,"Completed")</f>
        <v>12</v>
      </c>
      <c r="H135" s="473"/>
      <c r="I135" s="178">
        <f>E135-G135</f>
        <v>0</v>
      </c>
      <c r="J135" s="474">
        <f>+COUNTIFS('Location Summary'!$D$4:$D$616,'Visual Chart'!C135,'Location Summary'!$M$4:$M$616,"Completed")</f>
        <v>12</v>
      </c>
      <c r="K135" s="473"/>
      <c r="L135" s="474">
        <f>G135-J135</f>
        <v>0</v>
      </c>
      <c r="M135" s="473"/>
    </row>
    <row r="136" spans="2:48" ht="15.75" x14ac:dyDescent="0.25">
      <c r="C136" s="400" t="s">
        <v>58</v>
      </c>
      <c r="D136" s="401"/>
      <c r="E136" s="402">
        <f>+COUNTIF('Location Summary'!$D$4:$D$616,'Visual Chart'!C136)</f>
        <v>12</v>
      </c>
      <c r="F136" s="403"/>
      <c r="G136" s="475">
        <f>+COUNTIFS('Location Summary'!$D$4:$D$616,'Visual Chart'!C136,'Location Summary'!$K$4:$K$616,"Completed")</f>
        <v>12</v>
      </c>
      <c r="H136" s="476"/>
      <c r="I136" s="94">
        <f t="shared" ref="I136:I164" si="8">E136-G136</f>
        <v>0</v>
      </c>
      <c r="J136" s="399">
        <f>+COUNTIFS('Location Summary'!$D$4:$D$616,'Visual Chart'!C136,'Location Summary'!$M$4:$M$616,"Completed")</f>
        <v>11</v>
      </c>
      <c r="K136" s="398"/>
      <c r="L136" s="399">
        <f t="shared" ref="L136:L164" si="9">G136-J136</f>
        <v>1</v>
      </c>
      <c r="M136" s="398"/>
      <c r="P136" s="394" t="s">
        <v>467</v>
      </c>
      <c r="Q136" s="395"/>
      <c r="R136" s="395"/>
      <c r="S136" s="395"/>
      <c r="T136" s="395"/>
      <c r="U136" s="395"/>
      <c r="V136" s="396"/>
      <c r="W136" s="158"/>
      <c r="X136" s="478" t="s">
        <v>468</v>
      </c>
      <c r="Y136" s="478"/>
      <c r="Z136" s="478"/>
      <c r="AA136" s="478"/>
      <c r="AB136" s="478"/>
      <c r="AC136" s="478"/>
      <c r="AD136" s="478"/>
      <c r="AE136" s="478"/>
    </row>
    <row r="137" spans="2:48" ht="14.25" customHeight="1" x14ac:dyDescent="0.25">
      <c r="C137" s="400" t="s">
        <v>3</v>
      </c>
      <c r="D137" s="401"/>
      <c r="E137" s="402">
        <f>+COUNTIF('Location Summary'!$D$4:$D$616,'Visual Chart'!C137)</f>
        <v>33</v>
      </c>
      <c r="F137" s="403"/>
      <c r="G137" s="397">
        <f>+COUNTIFS('Location Summary'!$D$4:$D$616,'Visual Chart'!C137,'Location Summary'!$K$4:$K$616,"Completed")</f>
        <v>33</v>
      </c>
      <c r="H137" s="398"/>
      <c r="I137" s="94">
        <f t="shared" si="8"/>
        <v>0</v>
      </c>
      <c r="J137" s="399">
        <f>+COUNTIFS('Location Summary'!$D$4:$D$616,'Visual Chart'!C137,'Location Summary'!$M$4:$M$616,"Completed")</f>
        <v>33</v>
      </c>
      <c r="K137" s="398"/>
      <c r="L137" s="399">
        <f t="shared" si="9"/>
        <v>0</v>
      </c>
      <c r="M137" s="398"/>
      <c r="P137" s="388" t="s">
        <v>465</v>
      </c>
      <c r="Q137" s="389"/>
      <c r="R137" s="389"/>
      <c r="S137" s="389"/>
      <c r="T137" s="389"/>
      <c r="U137" s="389">
        <v>15</v>
      </c>
      <c r="V137" s="390"/>
      <c r="W137" s="158"/>
      <c r="X137" s="387" t="s">
        <v>465</v>
      </c>
      <c r="Y137" s="387"/>
      <c r="Z137" s="387"/>
      <c r="AA137" s="387"/>
      <c r="AB137" s="387"/>
      <c r="AC137" s="387"/>
      <c r="AD137" s="387">
        <v>15</v>
      </c>
      <c r="AE137" s="387"/>
    </row>
    <row r="138" spans="2:48" ht="14.25" customHeight="1" x14ac:dyDescent="0.25">
      <c r="C138" s="400" t="s">
        <v>71</v>
      </c>
      <c r="D138" s="401"/>
      <c r="E138" s="402">
        <f>+COUNTIF('Location Summary'!$D$4:$D$616,'Visual Chart'!C138)</f>
        <v>24</v>
      </c>
      <c r="F138" s="403"/>
      <c r="G138" s="397">
        <f>+COUNTIFS('Location Summary'!$D$4:$D$616,'Visual Chart'!C138,'Location Summary'!$K$4:$K$616,"Completed")</f>
        <v>24</v>
      </c>
      <c r="H138" s="398"/>
      <c r="I138" s="94">
        <f t="shared" si="8"/>
        <v>0</v>
      </c>
      <c r="J138" s="399">
        <f>+COUNTIFS('Location Summary'!$D$4:$D$616,'Visual Chart'!C138,'Location Summary'!$M$4:$M$616,"Completed")</f>
        <v>24</v>
      </c>
      <c r="K138" s="398"/>
      <c r="L138" s="399">
        <f t="shared" si="9"/>
        <v>0</v>
      </c>
      <c r="M138" s="398"/>
      <c r="P138" s="388" t="s">
        <v>159</v>
      </c>
      <c r="Q138" s="389"/>
      <c r="R138" s="389"/>
      <c r="S138" s="389"/>
      <c r="T138" s="389"/>
      <c r="U138" s="389">
        <v>1</v>
      </c>
      <c r="V138" s="390"/>
      <c r="W138" s="158"/>
      <c r="X138" s="387" t="s">
        <v>159</v>
      </c>
      <c r="Y138" s="387"/>
      <c r="Z138" s="387"/>
      <c r="AA138" s="387"/>
      <c r="AB138" s="387"/>
      <c r="AC138" s="387"/>
      <c r="AD138" s="387">
        <v>1</v>
      </c>
      <c r="AE138" s="387"/>
    </row>
    <row r="139" spans="2:48" ht="14.25" customHeight="1" x14ac:dyDescent="0.25">
      <c r="C139" s="400" t="s">
        <v>2</v>
      </c>
      <c r="D139" s="401"/>
      <c r="E139" s="402">
        <f>+COUNTIF('Location Summary'!$D$4:$D$616,'Visual Chart'!C139)</f>
        <v>70</v>
      </c>
      <c r="F139" s="403"/>
      <c r="G139" s="397">
        <f>+COUNTIFS('Location Summary'!$D$4:$D$616,'Visual Chart'!C139,'Location Summary'!$K$4:$K$616,"Completed")</f>
        <v>70</v>
      </c>
      <c r="H139" s="398"/>
      <c r="I139" s="94">
        <f t="shared" si="8"/>
        <v>0</v>
      </c>
      <c r="J139" s="399">
        <f>+COUNTIFS('Location Summary'!$D$4:$D$616,'Visual Chart'!C139,'Location Summary'!$M$4:$M$616,"Completed")</f>
        <v>67</v>
      </c>
      <c r="K139" s="398"/>
      <c r="L139" s="399">
        <f t="shared" si="9"/>
        <v>3</v>
      </c>
      <c r="M139" s="398"/>
      <c r="P139" s="388" t="s">
        <v>158</v>
      </c>
      <c r="Q139" s="389"/>
      <c r="R139" s="389"/>
      <c r="S139" s="389"/>
      <c r="T139" s="389"/>
      <c r="U139" s="389">
        <v>1</v>
      </c>
      <c r="V139" s="390"/>
      <c r="W139" s="158"/>
      <c r="X139" s="387" t="s">
        <v>158</v>
      </c>
      <c r="Y139" s="387"/>
      <c r="Z139" s="387"/>
      <c r="AA139" s="387"/>
      <c r="AB139" s="387"/>
      <c r="AC139" s="387"/>
      <c r="AD139" s="387">
        <v>1</v>
      </c>
      <c r="AE139" s="387"/>
    </row>
    <row r="140" spans="2:48" ht="14.25" customHeight="1" x14ac:dyDescent="0.25">
      <c r="C140" s="400" t="s">
        <v>455</v>
      </c>
      <c r="D140" s="401"/>
      <c r="E140" s="402">
        <f>+COUNTIF('Location Summary'!$D$4:$D$616,'Visual Chart'!C140)</f>
        <v>1</v>
      </c>
      <c r="F140" s="403"/>
      <c r="G140" s="397">
        <f>+COUNTIFS('Location Summary'!$D$4:$D$616,'Visual Chart'!C140,'Location Summary'!$K$4:$K$616,"Completed")</f>
        <v>1</v>
      </c>
      <c r="H140" s="398"/>
      <c r="I140" s="94">
        <f t="shared" si="8"/>
        <v>0</v>
      </c>
      <c r="J140" s="399">
        <f>+COUNTIFS('Location Summary'!$D$4:$D$616,'Visual Chart'!C140,'Location Summary'!$M$4:$M$616,"Completed")</f>
        <v>1</v>
      </c>
      <c r="K140" s="398"/>
      <c r="L140" s="399">
        <f t="shared" si="9"/>
        <v>0</v>
      </c>
      <c r="M140" s="398"/>
      <c r="P140" s="388" t="s">
        <v>466</v>
      </c>
      <c r="Q140" s="389"/>
      <c r="R140" s="389"/>
      <c r="S140" s="389"/>
      <c r="T140" s="389"/>
      <c r="U140" s="389">
        <v>0</v>
      </c>
      <c r="V140" s="390"/>
      <c r="W140" s="158"/>
      <c r="X140" s="387" t="s">
        <v>466</v>
      </c>
      <c r="Y140" s="387"/>
      <c r="Z140" s="387"/>
      <c r="AA140" s="387"/>
      <c r="AB140" s="387"/>
      <c r="AC140" s="387"/>
      <c r="AD140" s="387">
        <v>0</v>
      </c>
      <c r="AE140" s="387"/>
    </row>
    <row r="141" spans="2:48" ht="14.25" customHeight="1" x14ac:dyDescent="0.25">
      <c r="C141" s="400" t="s">
        <v>48</v>
      </c>
      <c r="D141" s="401"/>
      <c r="E141" s="402">
        <f>+COUNTIF('Location Summary'!$D$4:$D$616,'Visual Chart'!C141)</f>
        <v>47</v>
      </c>
      <c r="F141" s="403"/>
      <c r="G141" s="397">
        <f>+COUNTIFS('Location Summary'!$D$4:$D$616,'Visual Chart'!C141,'Location Summary'!$K$4:$K$616,"Completed")</f>
        <v>47</v>
      </c>
      <c r="H141" s="398"/>
      <c r="I141" s="94">
        <f t="shared" si="8"/>
        <v>0</v>
      </c>
      <c r="J141" s="399">
        <f>+COUNTIFS('Location Summary'!$D$4:$D$616,'Visual Chart'!C141,'Location Summary'!$M$4:$M$616,"Completed")</f>
        <v>47</v>
      </c>
      <c r="K141" s="398"/>
      <c r="L141" s="399">
        <f t="shared" si="9"/>
        <v>0</v>
      </c>
      <c r="M141" s="398"/>
      <c r="P141" s="388" t="s">
        <v>257</v>
      </c>
      <c r="Q141" s="389"/>
      <c r="R141" s="389"/>
      <c r="S141" s="389"/>
      <c r="T141" s="389"/>
      <c r="U141" s="389">
        <v>0</v>
      </c>
      <c r="V141" s="390"/>
      <c r="W141" s="158"/>
      <c r="X141" s="387" t="s">
        <v>257</v>
      </c>
      <c r="Y141" s="387"/>
      <c r="Z141" s="387"/>
      <c r="AA141" s="387"/>
      <c r="AB141" s="387"/>
      <c r="AC141" s="387"/>
      <c r="AD141" s="387">
        <v>0</v>
      </c>
      <c r="AE141" s="387"/>
    </row>
    <row r="142" spans="2:48" ht="14.25" customHeight="1" x14ac:dyDescent="0.25">
      <c r="C142" s="400" t="s">
        <v>18</v>
      </c>
      <c r="D142" s="401"/>
      <c r="E142" s="402">
        <f>+COUNTIF('Location Summary'!$D$4:$D$616,'Visual Chart'!C142)</f>
        <v>47</v>
      </c>
      <c r="F142" s="403"/>
      <c r="G142" s="397">
        <f>+COUNTIFS('Location Summary'!$D$4:$D$616,'Visual Chart'!C142,'Location Summary'!$K$4:$K$616,"Completed")</f>
        <v>47</v>
      </c>
      <c r="H142" s="398"/>
      <c r="I142" s="94">
        <f t="shared" si="8"/>
        <v>0</v>
      </c>
      <c r="J142" s="399">
        <f>+COUNTIFS('Location Summary'!$D$4:$D$616,'Visual Chart'!C142,'Location Summary'!$M$4:$M$616,"Completed")</f>
        <v>47</v>
      </c>
      <c r="K142" s="398"/>
      <c r="L142" s="399">
        <f t="shared" si="9"/>
        <v>0</v>
      </c>
      <c r="M142" s="398"/>
      <c r="P142" s="388" t="s">
        <v>258</v>
      </c>
      <c r="Q142" s="389"/>
      <c r="R142" s="389"/>
      <c r="S142" s="389"/>
      <c r="T142" s="389"/>
      <c r="U142" s="389">
        <v>1</v>
      </c>
      <c r="V142" s="390"/>
      <c r="W142" s="158"/>
      <c r="X142" s="387" t="s">
        <v>258</v>
      </c>
      <c r="Y142" s="387"/>
      <c r="Z142" s="387"/>
      <c r="AA142" s="387"/>
      <c r="AB142" s="387"/>
      <c r="AC142" s="387"/>
      <c r="AD142" s="387">
        <v>2</v>
      </c>
      <c r="AE142" s="387"/>
    </row>
    <row r="143" spans="2:48" ht="14.25" customHeight="1" x14ac:dyDescent="0.25">
      <c r="C143" s="400" t="s">
        <v>98</v>
      </c>
      <c r="D143" s="401"/>
      <c r="E143" s="402">
        <f>+COUNTIF('Location Summary'!$D$4:$D$616,'Visual Chart'!C143)</f>
        <v>7</v>
      </c>
      <c r="F143" s="403"/>
      <c r="G143" s="397">
        <f>+COUNTIFS('Location Summary'!$D$4:$D$616,'Visual Chart'!C143,'Location Summary'!$K$4:$K$616,"Completed")</f>
        <v>7</v>
      </c>
      <c r="H143" s="398"/>
      <c r="I143" s="94">
        <f t="shared" si="8"/>
        <v>0</v>
      </c>
      <c r="J143" s="399">
        <f>+COUNTIFS('Location Summary'!$D$4:$D$616,'Visual Chart'!C143,'Location Summary'!$M$4:$M$616,"Completed")</f>
        <v>6</v>
      </c>
      <c r="K143" s="398"/>
      <c r="L143" s="399">
        <f t="shared" si="9"/>
        <v>1</v>
      </c>
      <c r="M143" s="398"/>
      <c r="P143" s="388" t="s">
        <v>157</v>
      </c>
      <c r="Q143" s="389"/>
      <c r="R143" s="389"/>
      <c r="S143" s="389"/>
      <c r="T143" s="389"/>
      <c r="U143" s="389">
        <v>1</v>
      </c>
      <c r="V143" s="390"/>
      <c r="W143" s="158"/>
      <c r="X143" s="387" t="s">
        <v>157</v>
      </c>
      <c r="Y143" s="387"/>
      <c r="Z143" s="387"/>
      <c r="AA143" s="387"/>
      <c r="AB143" s="387"/>
      <c r="AC143" s="387"/>
      <c r="AD143" s="387">
        <v>1</v>
      </c>
      <c r="AE143" s="387"/>
    </row>
    <row r="144" spans="2:48" ht="17.25" customHeight="1" x14ac:dyDescent="0.3">
      <c r="C144" s="400" t="s">
        <v>113</v>
      </c>
      <c r="D144" s="401"/>
      <c r="E144" s="402">
        <f>+COUNTIF('Location Summary'!$D$4:$D$616,'Visual Chart'!C144)</f>
        <v>2</v>
      </c>
      <c r="F144" s="403"/>
      <c r="G144" s="397">
        <f>+COUNTIFS('Location Summary'!$D$4:$D$616,'Visual Chart'!C144,'Location Summary'!$K$4:$K$616,"Completed")</f>
        <v>2</v>
      </c>
      <c r="H144" s="398"/>
      <c r="I144" s="94">
        <f t="shared" si="8"/>
        <v>0</v>
      </c>
      <c r="J144" s="399">
        <f>+COUNTIFS('Location Summary'!$D$4:$D$616,'Visual Chart'!C144,'Location Summary'!$M$4:$M$616,"Completed")</f>
        <v>2</v>
      </c>
      <c r="K144" s="398"/>
      <c r="L144" s="399">
        <f t="shared" si="9"/>
        <v>0</v>
      </c>
      <c r="M144" s="398"/>
      <c r="P144" s="391" t="s">
        <v>49</v>
      </c>
      <c r="Q144" s="392"/>
      <c r="R144" s="392"/>
      <c r="S144" s="392"/>
      <c r="T144" s="392"/>
      <c r="U144" s="392">
        <f>SUM(U137:V143)</f>
        <v>19</v>
      </c>
      <c r="V144" s="393"/>
      <c r="W144" s="159"/>
      <c r="X144" s="383" t="s">
        <v>49</v>
      </c>
      <c r="Y144" s="383"/>
      <c r="Z144" s="383"/>
      <c r="AA144" s="383"/>
      <c r="AB144" s="383"/>
      <c r="AC144" s="383"/>
      <c r="AD144" s="383">
        <f>SUM(AD137:AE143)</f>
        <v>20</v>
      </c>
      <c r="AE144" s="383"/>
    </row>
    <row r="145" spans="3:28" x14ac:dyDescent="0.2">
      <c r="C145" s="400" t="s">
        <v>114</v>
      </c>
      <c r="D145" s="401"/>
      <c r="E145" s="402">
        <f>+COUNTIF('Location Summary'!$D$4:$D$616,'Visual Chart'!C145)</f>
        <v>6</v>
      </c>
      <c r="F145" s="403"/>
      <c r="G145" s="397">
        <f>+COUNTIFS('Location Summary'!$D$4:$D$616,'Visual Chart'!C145,'Location Summary'!$K$4:$K$616,"Completed")</f>
        <v>6</v>
      </c>
      <c r="H145" s="398"/>
      <c r="I145" s="94">
        <f t="shared" si="8"/>
        <v>0</v>
      </c>
      <c r="J145" s="399">
        <f>+COUNTIFS('Location Summary'!$D$4:$D$616,'Visual Chart'!C145,'Location Summary'!$M$4:$M$616,"Completed")</f>
        <v>6</v>
      </c>
      <c r="K145" s="398"/>
      <c r="L145" s="399">
        <f t="shared" si="9"/>
        <v>0</v>
      </c>
      <c r="M145" s="398"/>
    </row>
    <row r="146" spans="3:28" ht="15.75" x14ac:dyDescent="0.25">
      <c r="C146" s="400" t="s">
        <v>108</v>
      </c>
      <c r="D146" s="401"/>
      <c r="E146" s="402">
        <f>+COUNTIF('Location Summary'!$D$4:$D$616,'Visual Chart'!C146)</f>
        <v>12</v>
      </c>
      <c r="F146" s="403"/>
      <c r="G146" s="397">
        <f>+COUNTIFS('Location Summary'!$D$4:$D$616,'Visual Chart'!C146,'Location Summary'!$K$4:$K$616,"Completed")</f>
        <v>12</v>
      </c>
      <c r="H146" s="398"/>
      <c r="I146" s="94">
        <f t="shared" si="8"/>
        <v>0</v>
      </c>
      <c r="J146" s="399">
        <f>+COUNTIFS('Location Summary'!$D$4:$D$616,'Visual Chart'!C146,'Location Summary'!$M$4:$M$616,"Completed")</f>
        <v>11</v>
      </c>
      <c r="K146" s="398"/>
      <c r="L146" s="399">
        <f>G146-J146</f>
        <v>1</v>
      </c>
      <c r="M146" s="398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400" t="s">
        <v>171</v>
      </c>
      <c r="D147" s="401"/>
      <c r="E147" s="402">
        <f>+COUNTIF('Location Summary'!$D$4:$D$616,'Visual Chart'!C147)</f>
        <v>4</v>
      </c>
      <c r="F147" s="403"/>
      <c r="G147" s="397">
        <f>+COUNTIFS('Location Summary'!$D$4:$D$616,'Visual Chart'!C147,'Location Summary'!$K$4:$K$616,"Completed")</f>
        <v>4</v>
      </c>
      <c r="H147" s="398"/>
      <c r="I147" s="94">
        <f t="shared" si="8"/>
        <v>0</v>
      </c>
      <c r="J147" s="399">
        <f>+COUNTIFS('Location Summary'!$D$4:$D$616,'Visual Chart'!C147,'Location Summary'!$M$4:$M$616,"Completed")</f>
        <v>4</v>
      </c>
      <c r="K147" s="398"/>
      <c r="L147" s="399">
        <f t="shared" si="9"/>
        <v>0</v>
      </c>
      <c r="M147" s="398"/>
      <c r="R147" s="171"/>
      <c r="S147" s="171"/>
      <c r="T147" s="171"/>
      <c r="U147" s="171"/>
      <c r="V147" s="171"/>
    </row>
    <row r="148" spans="3:28" x14ac:dyDescent="0.2">
      <c r="C148" s="400" t="s">
        <v>85</v>
      </c>
      <c r="D148" s="401"/>
      <c r="E148" s="402">
        <f>+COUNTIF('Location Summary'!$D$4:$D$616,'Visual Chart'!C148)</f>
        <v>5</v>
      </c>
      <c r="F148" s="403"/>
      <c r="G148" s="397">
        <f>+COUNTIFS('Location Summary'!$D$4:$D$616,'Visual Chart'!C148,'Location Summary'!$K$4:$K$616,"Completed")</f>
        <v>5</v>
      </c>
      <c r="H148" s="398"/>
      <c r="I148" s="94">
        <f t="shared" si="8"/>
        <v>0</v>
      </c>
      <c r="J148" s="399">
        <f>+COUNTIFS('Location Summary'!$D$4:$D$616,'Visual Chart'!C148,'Location Summary'!$M$4:$M$616,"Completed")</f>
        <v>5</v>
      </c>
      <c r="K148" s="398"/>
      <c r="L148" s="399">
        <f t="shared" si="9"/>
        <v>0</v>
      </c>
      <c r="M148" s="398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400" t="s">
        <v>115</v>
      </c>
      <c r="D149" s="401"/>
      <c r="E149" s="402">
        <f>+COUNTIF('Location Summary'!$D$4:$D$616,'Visual Chart'!C149)</f>
        <v>2</v>
      </c>
      <c r="F149" s="403"/>
      <c r="G149" s="397">
        <f>+COUNTIFS('Location Summary'!$D$4:$D$616,'Visual Chart'!C149,'Location Summary'!$K$4:$K$616,"Completed")</f>
        <v>2</v>
      </c>
      <c r="H149" s="398"/>
      <c r="I149" s="94">
        <f t="shared" si="8"/>
        <v>0</v>
      </c>
      <c r="J149" s="399">
        <f>+COUNTIFS('Location Summary'!$D$4:$D$616,'Visual Chart'!C149,'Location Summary'!$M$4:$M$616,"Completed")</f>
        <v>0</v>
      </c>
      <c r="K149" s="398"/>
      <c r="L149" s="399">
        <f t="shared" si="9"/>
        <v>2</v>
      </c>
      <c r="M149" s="398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400" t="s">
        <v>116</v>
      </c>
      <c r="D150" s="401"/>
      <c r="E150" s="402">
        <f>+COUNTIF('Location Summary'!$D$4:$D$616,'Visual Chart'!C150)</f>
        <v>1</v>
      </c>
      <c r="F150" s="403"/>
      <c r="G150" s="397">
        <f>+COUNTIFS('Location Summary'!$D$4:$D$616,'Visual Chart'!C150,'Location Summary'!$K$4:$K$616,"Completed")</f>
        <v>1</v>
      </c>
      <c r="H150" s="398"/>
      <c r="I150" s="94">
        <f t="shared" si="8"/>
        <v>0</v>
      </c>
      <c r="J150" s="399">
        <f>+COUNTIFS('Location Summary'!$D$4:$D$616,'Visual Chart'!C150,'Location Summary'!$M$4:$M$616,"Completed")</f>
        <v>1</v>
      </c>
      <c r="K150" s="398"/>
      <c r="L150" s="399">
        <f t="shared" si="9"/>
        <v>0</v>
      </c>
      <c r="M150" s="398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400" t="s">
        <v>110</v>
      </c>
      <c r="D151" s="401"/>
      <c r="E151" s="402">
        <f>+COUNTIF('Location Summary'!$D$4:$D$616,'Visual Chart'!C151)</f>
        <v>2</v>
      </c>
      <c r="F151" s="403"/>
      <c r="G151" s="397">
        <f>+COUNTIFS('Location Summary'!$D$4:$D$616,'Visual Chart'!C151,'Location Summary'!$K$4:$K$616,"Completed")</f>
        <v>2</v>
      </c>
      <c r="H151" s="398"/>
      <c r="I151" s="94">
        <f t="shared" si="8"/>
        <v>0</v>
      </c>
      <c r="J151" s="399">
        <f>+COUNTIFS('Location Summary'!$D$4:$D$616,'Visual Chart'!C151,'Location Summary'!$M$4:$M$616,"Completed")</f>
        <v>2</v>
      </c>
      <c r="K151" s="398"/>
      <c r="L151" s="399">
        <f t="shared" si="9"/>
        <v>0</v>
      </c>
      <c r="M151" s="398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400" t="s">
        <v>86</v>
      </c>
      <c r="D152" s="401"/>
      <c r="E152" s="402">
        <f>+COUNTIF('Location Summary'!$D$4:$D$616,'Visual Chart'!C152)</f>
        <v>1</v>
      </c>
      <c r="F152" s="403"/>
      <c r="G152" s="397">
        <f>+COUNTIFS('Location Summary'!$D$4:$D$616,'Visual Chart'!C152,'Location Summary'!$K$4:$K$616,"Completed")</f>
        <v>1</v>
      </c>
      <c r="H152" s="398"/>
      <c r="I152" s="94">
        <f t="shared" si="8"/>
        <v>0</v>
      </c>
      <c r="J152" s="399">
        <f>+COUNTIFS('Location Summary'!$D$4:$D$616,'Visual Chart'!C152,'Location Summary'!$M$4:$M$616,"Completed")</f>
        <v>1</v>
      </c>
      <c r="K152" s="398"/>
      <c r="L152" s="399">
        <f t="shared" si="9"/>
        <v>0</v>
      </c>
      <c r="M152" s="398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400" t="s">
        <v>111</v>
      </c>
      <c r="D153" s="401"/>
      <c r="E153" s="402">
        <f>+COUNTIF('Location Summary'!$D$4:$D$616,'Visual Chart'!C153)</f>
        <v>1</v>
      </c>
      <c r="F153" s="403"/>
      <c r="G153" s="397">
        <f>+COUNTIFS('Location Summary'!$D$4:$D$616,'Visual Chart'!C153,'Location Summary'!$K$4:$K$616,"Completed")</f>
        <v>1</v>
      </c>
      <c r="H153" s="398"/>
      <c r="I153" s="94">
        <f t="shared" si="8"/>
        <v>0</v>
      </c>
      <c r="J153" s="399">
        <f>+COUNTIFS('Location Summary'!$D$4:$D$616,'Visual Chart'!C153,'Location Summary'!$M$4:$M$616,"Completed")</f>
        <v>1</v>
      </c>
      <c r="K153" s="398"/>
      <c r="L153" s="399">
        <f t="shared" si="9"/>
        <v>0</v>
      </c>
      <c r="M153" s="398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400" t="s">
        <v>74</v>
      </c>
      <c r="D154" s="401"/>
      <c r="E154" s="402">
        <f>+COUNTIF('Location Summary'!$D$4:$D$616,'Visual Chart'!C154)</f>
        <v>2</v>
      </c>
      <c r="F154" s="403"/>
      <c r="G154" s="397">
        <f>+COUNTIFS('Location Summary'!$D$4:$D$616,'Visual Chart'!C154,'Location Summary'!$K$4:$K$616,"Completed")</f>
        <v>2</v>
      </c>
      <c r="H154" s="398"/>
      <c r="I154" s="94">
        <f t="shared" si="8"/>
        <v>0</v>
      </c>
      <c r="J154" s="399">
        <f>+COUNTIFS('Location Summary'!$D$4:$D$616,'Visual Chart'!C154,'Location Summary'!$M$4:$M$616,"Completed")</f>
        <v>1</v>
      </c>
      <c r="K154" s="398"/>
      <c r="L154" s="399">
        <f t="shared" si="9"/>
        <v>1</v>
      </c>
      <c r="M154" s="398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402">
        <f>+COUNTIF('Location Summary'!$D$4:$D$616,'Visual Chart'!C155)</f>
        <v>1</v>
      </c>
      <c r="F155" s="403"/>
      <c r="G155" s="397">
        <f>+COUNTIFS('Location Summary'!$D$4:$D$616,'Visual Chart'!C155,'Location Summary'!$K$4:$K$616,"Completed")</f>
        <v>1</v>
      </c>
      <c r="H155" s="398"/>
      <c r="I155" s="94">
        <f t="shared" si="8"/>
        <v>0</v>
      </c>
      <c r="J155" s="399">
        <f>+COUNTIFS('Location Summary'!$D$4:$D$616,'Visual Chart'!C155,'Location Summary'!$M$4:$M$616,"Completed")</f>
        <v>1</v>
      </c>
      <c r="K155" s="398"/>
      <c r="L155" s="399">
        <f t="shared" si="9"/>
        <v>0</v>
      </c>
      <c r="M155" s="398"/>
    </row>
    <row r="156" spans="3:28" x14ac:dyDescent="0.2">
      <c r="C156" s="400" t="s">
        <v>197</v>
      </c>
      <c r="D156" s="401"/>
      <c r="E156" s="402">
        <f>+COUNTIF('Location Summary'!$D$4:$D$616,'Visual Chart'!C156)</f>
        <v>1</v>
      </c>
      <c r="F156" s="403"/>
      <c r="G156" s="397">
        <f>+COUNTIFS('Location Summary'!$D$4:$D$616,'Visual Chart'!C156,'Location Summary'!$K$4:$K$616,"Completed")</f>
        <v>1</v>
      </c>
      <c r="H156" s="398"/>
      <c r="I156" s="94">
        <f t="shared" si="8"/>
        <v>0</v>
      </c>
      <c r="J156" s="399">
        <f>+COUNTIFS('Location Summary'!$D$4:$D$616,'Visual Chart'!C156,'Location Summary'!$M$4:$M$616,"Completed")</f>
        <v>1</v>
      </c>
      <c r="K156" s="398"/>
      <c r="L156" s="399">
        <f t="shared" si="9"/>
        <v>0</v>
      </c>
      <c r="M156" s="398"/>
    </row>
    <row r="157" spans="3:28" x14ac:dyDescent="0.2">
      <c r="C157" s="400" t="s">
        <v>79</v>
      </c>
      <c r="D157" s="401"/>
      <c r="E157" s="402">
        <f>+COUNTIF('Location Summary'!$D$4:$D$616,'Visual Chart'!C157)</f>
        <v>2</v>
      </c>
      <c r="F157" s="403"/>
      <c r="G157" s="397">
        <f>+COUNTIFS('Location Summary'!$D$4:$D$616,'Visual Chart'!C157,'Location Summary'!$K$4:$K$616,"Completed")</f>
        <v>2</v>
      </c>
      <c r="H157" s="398"/>
      <c r="I157" s="94">
        <f t="shared" si="8"/>
        <v>0</v>
      </c>
      <c r="J157" s="399">
        <f>+COUNTIFS('Location Summary'!$D$4:$D$616,'Visual Chart'!C157,'Location Summary'!$M$4:$M$616,"Completed")</f>
        <v>1</v>
      </c>
      <c r="K157" s="398"/>
      <c r="L157" s="399">
        <f t="shared" si="9"/>
        <v>1</v>
      </c>
      <c r="M157" s="398"/>
    </row>
    <row r="158" spans="3:28" ht="15" customHeight="1" x14ac:dyDescent="0.2">
      <c r="C158" s="134" t="s">
        <v>84</v>
      </c>
      <c r="D158" s="177"/>
      <c r="E158" s="402">
        <f>+COUNTIF('Location Summary'!$D$4:$D$616,'Visual Chart'!C158)</f>
        <v>1</v>
      </c>
      <c r="F158" s="403"/>
      <c r="G158" s="397">
        <f>+COUNTIFS('Location Summary'!$D$4:$D$616,'Visual Chart'!C158,'Location Summary'!$K$4:$K$616,"Completed")</f>
        <v>1</v>
      </c>
      <c r="H158" s="398"/>
      <c r="I158" s="94">
        <f t="shared" si="8"/>
        <v>0</v>
      </c>
      <c r="J158" s="399">
        <f>+COUNTIFS('Location Summary'!$D$4:$D$616,'Visual Chart'!C158,'Location Summary'!$M$4:$M$616,"Completed")</f>
        <v>1</v>
      </c>
      <c r="K158" s="398"/>
      <c r="L158" s="399">
        <f t="shared" ref="L158" si="10">G158-J158</f>
        <v>0</v>
      </c>
      <c r="M158" s="398"/>
    </row>
    <row r="159" spans="3:28" x14ac:dyDescent="0.2">
      <c r="C159" s="400" t="s">
        <v>89</v>
      </c>
      <c r="D159" s="401"/>
      <c r="E159" s="402">
        <f>+COUNTIF('Location Summary'!$D$4:$D$616,'Visual Chart'!C159)</f>
        <v>1</v>
      </c>
      <c r="F159" s="403"/>
      <c r="G159" s="397">
        <f>+COUNTIFS('Location Summary'!$D$4:$D$616,'Visual Chart'!C159,'Location Summary'!$K$4:$K$616,"Completed")</f>
        <v>1</v>
      </c>
      <c r="H159" s="398"/>
      <c r="I159" s="94">
        <f t="shared" si="8"/>
        <v>0</v>
      </c>
      <c r="J159" s="399">
        <f>+COUNTIFS('Location Summary'!$D$4:$D$616,'Visual Chart'!C159,'Location Summary'!$M$4:$M$616,"Completed")</f>
        <v>1</v>
      </c>
      <c r="K159" s="398"/>
      <c r="L159" s="399">
        <f t="shared" si="9"/>
        <v>0</v>
      </c>
      <c r="M159" s="398"/>
    </row>
    <row r="160" spans="3:28" x14ac:dyDescent="0.2">
      <c r="C160" s="400" t="s">
        <v>109</v>
      </c>
      <c r="D160" s="401"/>
      <c r="E160" s="402">
        <f>+COUNTIF('Location Summary'!$D$4:$D$616,'Visual Chart'!C160)</f>
        <v>2</v>
      </c>
      <c r="F160" s="403"/>
      <c r="G160" s="397">
        <f>+COUNTIFS('Location Summary'!$D$4:$D$616,'Visual Chart'!C160,'Location Summary'!$K$4:$K$616,"Completed")</f>
        <v>2</v>
      </c>
      <c r="H160" s="398"/>
      <c r="I160" s="94">
        <f t="shared" si="8"/>
        <v>0</v>
      </c>
      <c r="J160" s="399">
        <f>+COUNTIFS('Location Summary'!$D$4:$D$616,'Visual Chart'!C160,'Location Summary'!$M$4:$M$616,"Completed")</f>
        <v>2</v>
      </c>
      <c r="K160" s="398"/>
      <c r="L160" s="399">
        <f t="shared" si="9"/>
        <v>0</v>
      </c>
      <c r="M160" s="398"/>
    </row>
    <row r="161" spans="3:41" x14ac:dyDescent="0.2">
      <c r="C161" s="400" t="s">
        <v>107</v>
      </c>
      <c r="D161" s="401"/>
      <c r="E161" s="402">
        <f>+COUNTIF('Location Summary'!$D$4:$D$616,'Visual Chart'!C161)</f>
        <v>1</v>
      </c>
      <c r="F161" s="403"/>
      <c r="G161" s="397">
        <f>+COUNTIFS('Location Summary'!$D$4:$D$616,'Visual Chart'!C161,'Location Summary'!$K$4:$K$616,"Completed")</f>
        <v>1</v>
      </c>
      <c r="H161" s="398"/>
      <c r="I161" s="94">
        <f t="shared" si="8"/>
        <v>0</v>
      </c>
      <c r="J161" s="399">
        <f>+COUNTIFS('Location Summary'!$D$4:$D$616,'Visual Chart'!C161,'Location Summary'!$M$4:$M$616,"Completed")</f>
        <v>1</v>
      </c>
      <c r="K161" s="398"/>
      <c r="L161" s="399">
        <f t="shared" si="9"/>
        <v>0</v>
      </c>
      <c r="M161" s="398"/>
    </row>
    <row r="162" spans="3:41" x14ac:dyDescent="0.2">
      <c r="C162" s="400" t="s">
        <v>87</v>
      </c>
      <c r="D162" s="401"/>
      <c r="E162" s="402">
        <f>+COUNTIF('Location Summary'!$D$4:$D$616,'Visual Chart'!C162)</f>
        <v>3</v>
      </c>
      <c r="F162" s="403"/>
      <c r="G162" s="397">
        <f>+COUNTIFS('Location Summary'!$D$4:$D$616,'Visual Chart'!C162,'Location Summary'!$K$4:$K$616,"Completed")</f>
        <v>3</v>
      </c>
      <c r="H162" s="398"/>
      <c r="I162" s="94">
        <f t="shared" si="8"/>
        <v>0</v>
      </c>
      <c r="J162" s="399">
        <f>+COUNTIFS('Location Summary'!$D$4:$D$616,'Visual Chart'!C162,'Location Summary'!$M$4:$M$616,"Completed")</f>
        <v>3</v>
      </c>
      <c r="K162" s="398"/>
      <c r="L162" s="399">
        <f t="shared" si="9"/>
        <v>0</v>
      </c>
      <c r="M162" s="398"/>
    </row>
    <row r="163" spans="3:41" x14ac:dyDescent="0.2">
      <c r="C163" s="400" t="s">
        <v>112</v>
      </c>
      <c r="D163" s="401"/>
      <c r="E163" s="402">
        <f>+COUNTIF('Location Summary'!$D$4:$D$616,'Visual Chart'!C163)</f>
        <v>1</v>
      </c>
      <c r="F163" s="403"/>
      <c r="G163" s="397">
        <f>+COUNTIFS('Location Summary'!$D$4:$D$616,'Visual Chart'!C163,'Location Summary'!$K$4:$K$616,"Completed")</f>
        <v>1</v>
      </c>
      <c r="H163" s="398"/>
      <c r="I163" s="94">
        <f t="shared" si="8"/>
        <v>0</v>
      </c>
      <c r="J163" s="399">
        <f>+COUNTIFS('Location Summary'!$D$4:$D$616,'Visual Chart'!C163,'Location Summary'!$M$4:$M$616,"Completed")</f>
        <v>1</v>
      </c>
      <c r="K163" s="398"/>
      <c r="L163" s="399">
        <f t="shared" si="9"/>
        <v>0</v>
      </c>
      <c r="M163" s="398"/>
    </row>
    <row r="164" spans="3:41" x14ac:dyDescent="0.2">
      <c r="C164" s="423" t="s">
        <v>198</v>
      </c>
      <c r="D164" s="424"/>
      <c r="E164" s="416">
        <f>+COUNTIF('Location Summary'!$D$4:$D$616,'Visual Chart'!C164)</f>
        <v>2</v>
      </c>
      <c r="F164" s="417"/>
      <c r="G164" s="418">
        <f>+COUNTIFS('Location Summary'!$D$4:$D$616,'Visual Chart'!C164,'Location Summary'!$K$4:$K$616,"Completed")</f>
        <v>2</v>
      </c>
      <c r="H164" s="419"/>
      <c r="I164" s="179">
        <f t="shared" si="8"/>
        <v>0</v>
      </c>
      <c r="J164" s="420">
        <f>+COUNTIFS('Location Summary'!$D$4:$D$616,'Visual Chart'!C164,'Location Summary'!$M$4:$M$616,"Completed")</f>
        <v>2</v>
      </c>
      <c r="K164" s="419"/>
      <c r="L164" s="421">
        <f t="shared" si="9"/>
        <v>0</v>
      </c>
      <c r="M164" s="422"/>
      <c r="AO164" s="112"/>
    </row>
    <row r="165" spans="3:41" s="52" customFormat="1" x14ac:dyDescent="0.2">
      <c r="C165" s="412" t="s">
        <v>49</v>
      </c>
      <c r="D165" s="413"/>
      <c r="E165" s="412">
        <f>SUM(E135:E164)</f>
        <v>306</v>
      </c>
      <c r="F165" s="413"/>
      <c r="G165" s="414">
        <f>SUM(G135:G164)</f>
        <v>306</v>
      </c>
      <c r="H165" s="415"/>
      <c r="I165" s="95">
        <f>SUM(I135:I164)</f>
        <v>0</v>
      </c>
      <c r="J165" s="414">
        <f>SUM(J135:J164)</f>
        <v>296</v>
      </c>
      <c r="K165" s="415"/>
      <c r="L165" s="414">
        <f>SUM(L135:L164)</f>
        <v>10</v>
      </c>
      <c r="M165" s="415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6" priority="25" operator="equal">
      <formula>5</formula>
    </cfRule>
    <cfRule type="cellIs" dxfId="65" priority="26" operator="equal">
      <formula>3</formula>
    </cfRule>
    <cfRule type="cellIs" dxfId="64" priority="27" operator="equal">
      <formula>2</formula>
    </cfRule>
    <cfRule type="cellIs" dxfId="63" priority="28" operator="equal">
      <formula>1</formula>
    </cfRule>
  </conditionalFormatting>
  <conditionalFormatting sqref="C131">
    <cfRule type="cellIs" dxfId="62" priority="21" operator="equal">
      <formula>5</formula>
    </cfRule>
    <cfRule type="cellIs" dxfId="61" priority="22" operator="equal">
      <formula>3</formula>
    </cfRule>
    <cfRule type="cellIs" dxfId="60" priority="23" operator="equal">
      <formula>2</formula>
    </cfRule>
    <cfRule type="cellIs" dxfId="59" priority="24" operator="equal">
      <formula>1</formula>
    </cfRule>
  </conditionalFormatting>
  <conditionalFormatting sqref="I131">
    <cfRule type="cellIs" dxfId="58" priority="17" operator="equal">
      <formula>5</formula>
    </cfRule>
    <cfRule type="cellIs" dxfId="57" priority="18" operator="equal">
      <formula>3</formula>
    </cfRule>
    <cfRule type="cellIs" dxfId="56" priority="19" operator="equal">
      <formula>2</formula>
    </cfRule>
    <cfRule type="cellIs" dxfId="55" priority="20" operator="equal">
      <formula>1</formula>
    </cfRule>
  </conditionalFormatting>
  <conditionalFormatting sqref="S19">
    <cfRule type="cellIs" dxfId="54" priority="5" operator="equal">
      <formula>5</formula>
    </cfRule>
    <cfRule type="cellIs" dxfId="53" priority="6" operator="equal">
      <formula>3</formula>
    </cfRule>
    <cfRule type="cellIs" dxfId="52" priority="7" operator="equal">
      <formula>2</formula>
    </cfRule>
    <cfRule type="cellIs" dxfId="51" priority="8" operator="equal">
      <formula>1</formula>
    </cfRule>
  </conditionalFormatting>
  <conditionalFormatting sqref="U59">
    <cfRule type="cellIs" dxfId="50" priority="1" operator="equal">
      <formula>5</formula>
    </cfRule>
    <cfRule type="cellIs" dxfId="49" priority="2" operator="equal">
      <formula>3</formula>
    </cfRule>
    <cfRule type="cellIs" dxfId="48" priority="3" operator="equal">
      <formula>2</formula>
    </cfRule>
    <cfRule type="cellIs" dxfId="47" priority="4" operator="equal">
      <formula>1</formula>
    </cfRule>
  </conditionalFormatting>
  <conditionalFormatting sqref="AV131">
    <cfRule type="cellIs" dxfId="46" priority="9" operator="equal">
      <formula>5</formula>
    </cfRule>
    <cfRule type="cellIs" dxfId="45" priority="10" operator="equal">
      <formula>3</formula>
    </cfRule>
    <cfRule type="cellIs" dxfId="44" priority="11" operator="equal">
      <formula>2</formula>
    </cfRule>
    <cfRule type="cellIs" dxfId="43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3"/>
  <sheetViews>
    <sheetView showGridLines="0" topLeftCell="A289" workbookViewId="0">
      <selection activeCell="G301" sqref="G301:G303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80" t="str">
        <f>[79]Earthing!A1</f>
        <v>KEC International Limited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</row>
    <row r="2" spans="1:12" ht="15.75" x14ac:dyDescent="0.25">
      <c r="A2" s="480" t="str">
        <f>[79]Earthing!A2</f>
        <v xml:space="preserve"> TA413 : 765 KV D/C Bikaner III - Neemrana II TL02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</row>
    <row r="3" spans="1:12" ht="15.75" x14ac:dyDescent="0.25">
      <c r="A3" s="198" t="s">
        <v>540</v>
      </c>
      <c r="B3" s="198"/>
      <c r="C3" s="198"/>
      <c r="D3" s="198"/>
      <c r="E3" s="198"/>
      <c r="F3" s="198"/>
      <c r="G3" s="198"/>
      <c r="H3" s="298">
        <f>SUBTOTAL(9,H5:H261)</f>
        <v>11483.700358999988</v>
      </c>
      <c r="I3" s="298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541</v>
      </c>
      <c r="B4" s="201" t="s">
        <v>542</v>
      </c>
      <c r="C4" s="202" t="s">
        <v>543</v>
      </c>
      <c r="D4" s="202" t="s">
        <v>544</v>
      </c>
      <c r="E4" s="203" t="s">
        <v>545</v>
      </c>
      <c r="F4" s="204" t="s">
        <v>546</v>
      </c>
      <c r="G4" s="205" t="s">
        <v>547</v>
      </c>
      <c r="H4" s="205" t="s">
        <v>548</v>
      </c>
      <c r="I4" s="206" t="s">
        <v>549</v>
      </c>
      <c r="J4" s="201" t="s">
        <v>550</v>
      </c>
      <c r="K4" s="201" t="s">
        <v>551</v>
      </c>
      <c r="L4" s="207" t="s">
        <v>552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553</v>
      </c>
      <c r="H5" s="212">
        <v>43.804423999999997</v>
      </c>
      <c r="I5" s="213">
        <v>4.0811880970015997</v>
      </c>
      <c r="J5" s="214" t="s">
        <v>554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553</v>
      </c>
      <c r="H6" s="212">
        <v>36.159755999999994</v>
      </c>
      <c r="I6" s="213">
        <v>3.3689466109103994</v>
      </c>
      <c r="J6" s="214" t="s">
        <v>554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553</v>
      </c>
      <c r="H7" s="212">
        <v>36.159755999999994</v>
      </c>
      <c r="I7" s="213">
        <v>3.3689466109103994</v>
      </c>
      <c r="J7" s="214" t="s">
        <v>554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553</v>
      </c>
      <c r="H8" s="212">
        <v>37.931087999999995</v>
      </c>
      <c r="I8" s="213">
        <v>3.5339787792191997</v>
      </c>
      <c r="J8" s="214" t="s">
        <v>554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553</v>
      </c>
      <c r="H9" s="212">
        <v>45.697022000000004</v>
      </c>
      <c r="I9" s="213">
        <v>4.2575184245048003</v>
      </c>
      <c r="J9" s="214" t="s">
        <v>554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553</v>
      </c>
      <c r="H10" s="212">
        <v>36.159755999999994</v>
      </c>
      <c r="I10" s="213">
        <v>3.3689466109103994</v>
      </c>
      <c r="J10" s="214" t="s">
        <v>555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553</v>
      </c>
      <c r="H11" s="212">
        <v>43.804423999999997</v>
      </c>
      <c r="I11" s="213">
        <v>4.0811880970015997</v>
      </c>
      <c r="J11" s="214" t="s">
        <v>554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556</v>
      </c>
      <c r="H12" s="212">
        <v>36.159755999999994</v>
      </c>
      <c r="I12" s="213">
        <v>3.3689466109103994</v>
      </c>
      <c r="J12" s="211" t="s">
        <v>557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558</v>
      </c>
      <c r="H13" s="212">
        <v>37.931087999999995</v>
      </c>
      <c r="I13" s="213">
        <v>3.5339787792191997</v>
      </c>
      <c r="J13" s="214" t="s">
        <v>559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556</v>
      </c>
      <c r="H14" s="212">
        <v>43.804423999999997</v>
      </c>
      <c r="I14" s="213">
        <v>4.0811880970015997</v>
      </c>
      <c r="J14" s="214" t="s">
        <v>557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558</v>
      </c>
      <c r="H15" s="212">
        <v>36.159755999999994</v>
      </c>
      <c r="I15" s="213">
        <v>3.3689466109103994</v>
      </c>
      <c r="J15" s="214" t="s">
        <v>557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556</v>
      </c>
      <c r="H16" s="212">
        <v>37.138323999999997</v>
      </c>
      <c r="I16" s="213">
        <v>3.4601182257615997</v>
      </c>
      <c r="J16" s="214" t="s">
        <v>554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560</v>
      </c>
      <c r="H17" s="212">
        <v>34.789810000000003</v>
      </c>
      <c r="I17" s="213">
        <v>3.2413109340040003</v>
      </c>
      <c r="J17" s="214" t="s">
        <v>561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558</v>
      </c>
      <c r="H18" s="212">
        <v>37.138323999999997</v>
      </c>
      <c r="I18" s="213">
        <v>3.4601182257615997</v>
      </c>
      <c r="J18" s="214" t="s">
        <v>563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560</v>
      </c>
      <c r="H19" s="212">
        <v>37.931087999999995</v>
      </c>
      <c r="I19" s="213">
        <v>3.5339787792191997</v>
      </c>
      <c r="J19" s="214" t="s">
        <v>555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560</v>
      </c>
      <c r="H20" s="212">
        <v>37.931087999999995</v>
      </c>
      <c r="I20" s="213">
        <v>3.5339787792191997</v>
      </c>
      <c r="J20" s="214" t="s">
        <v>561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564</v>
      </c>
      <c r="H21" s="212">
        <v>37.931087999999995</v>
      </c>
      <c r="I21" s="213">
        <v>3.5339787792191997</v>
      </c>
      <c r="J21" s="214" t="s">
        <v>565</v>
      </c>
      <c r="K21" s="215" t="s">
        <v>126</v>
      </c>
      <c r="L21" s="216" t="s">
        <v>566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562</v>
      </c>
      <c r="H22" s="212">
        <v>34.789810000000003</v>
      </c>
      <c r="I22" s="213">
        <v>3.2413109340040003</v>
      </c>
      <c r="J22" s="214" t="s">
        <v>557</v>
      </c>
      <c r="K22" s="215" t="s">
        <v>126</v>
      </c>
      <c r="L22" s="216" t="s">
        <v>567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560</v>
      </c>
      <c r="H23" s="212">
        <v>43.804423999999997</v>
      </c>
      <c r="I23" s="213">
        <v>4.0811880970015997</v>
      </c>
      <c r="J23" s="214" t="s">
        <v>555</v>
      </c>
      <c r="K23" s="215" t="s">
        <v>126</v>
      </c>
      <c r="L23" s="216" t="s">
        <v>568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556</v>
      </c>
      <c r="H24" s="212">
        <v>45.697022000000004</v>
      </c>
      <c r="I24" s="213">
        <v>4.2575184245048003</v>
      </c>
      <c r="J24" s="214" t="s">
        <v>554</v>
      </c>
      <c r="K24" s="215" t="s">
        <v>126</v>
      </c>
      <c r="L24" s="216" t="s">
        <v>569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558</v>
      </c>
      <c r="H25" s="212">
        <v>34.789810000000003</v>
      </c>
      <c r="I25" s="213">
        <v>3.2413109340040003</v>
      </c>
      <c r="J25" s="214" t="s">
        <v>563</v>
      </c>
      <c r="K25" s="215" t="s">
        <v>126</v>
      </c>
      <c r="L25" s="216" t="s">
        <v>570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560</v>
      </c>
      <c r="H26" s="212">
        <v>37.931087999999995</v>
      </c>
      <c r="I26" s="213">
        <v>3.5339787792191997</v>
      </c>
      <c r="J26" s="214" t="s">
        <v>557</v>
      </c>
      <c r="K26" s="215" t="s">
        <v>126</v>
      </c>
      <c r="L26" s="216" t="s">
        <v>571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562</v>
      </c>
      <c r="H27" s="212">
        <v>43.804423999999997</v>
      </c>
      <c r="I27" s="213">
        <v>4.0811880970015997</v>
      </c>
      <c r="J27" s="214" t="s">
        <v>572</v>
      </c>
      <c r="K27" s="215" t="s">
        <v>126</v>
      </c>
      <c r="L27" s="216" t="s">
        <v>567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564</v>
      </c>
      <c r="H28" s="212">
        <v>37.931087999999995</v>
      </c>
      <c r="I28" s="213">
        <v>3.5339787792191997</v>
      </c>
      <c r="J28" s="214" t="s">
        <v>565</v>
      </c>
      <c r="K28" s="215" t="s">
        <v>126</v>
      </c>
      <c r="L28" s="216" t="s">
        <v>566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560</v>
      </c>
      <c r="H29" s="212">
        <v>43.804423999999997</v>
      </c>
      <c r="I29" s="213">
        <v>4.0811880970015997</v>
      </c>
      <c r="J29" s="223" t="s">
        <v>555</v>
      </c>
      <c r="K29" s="215" t="s">
        <v>126</v>
      </c>
      <c r="L29" s="224" t="s">
        <v>568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558</v>
      </c>
      <c r="H30" s="212">
        <v>37.138323999999997</v>
      </c>
      <c r="I30" s="213">
        <v>3.4601182257615997</v>
      </c>
      <c r="J30" s="214" t="s">
        <v>563</v>
      </c>
      <c r="K30" s="215" t="s">
        <v>126</v>
      </c>
      <c r="L30" s="216" t="s">
        <v>570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560</v>
      </c>
      <c r="H31" s="212">
        <v>37.931087999999995</v>
      </c>
      <c r="I31" s="213">
        <v>3.5339787792191997</v>
      </c>
      <c r="J31" s="211" t="s">
        <v>557</v>
      </c>
      <c r="K31" s="215" t="s">
        <v>126</v>
      </c>
      <c r="L31" s="216" t="s">
        <v>571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556</v>
      </c>
      <c r="H32" s="212">
        <v>37.931087999999995</v>
      </c>
      <c r="I32" s="213">
        <v>3.5339787792191997</v>
      </c>
      <c r="J32" s="214" t="s">
        <v>554</v>
      </c>
      <c r="K32" s="215" t="s">
        <v>126</v>
      </c>
      <c r="L32" s="216" t="s">
        <v>569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562</v>
      </c>
      <c r="H33" s="212">
        <v>45.697022000000004</v>
      </c>
      <c r="I33" s="213">
        <v>4.2575184245048003</v>
      </c>
      <c r="J33" s="214" t="s">
        <v>572</v>
      </c>
      <c r="K33" s="215" t="s">
        <v>126</v>
      </c>
      <c r="L33" s="216" t="s">
        <v>567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564</v>
      </c>
      <c r="H34" s="212">
        <v>45.697022000000004</v>
      </c>
      <c r="I34" s="213">
        <v>4.2575184245048003</v>
      </c>
      <c r="J34" s="214" t="s">
        <v>565</v>
      </c>
      <c r="K34" s="215" t="s">
        <v>126</v>
      </c>
      <c r="L34" s="216" t="s">
        <v>566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560</v>
      </c>
      <c r="H35" s="212">
        <v>45.697022000000004</v>
      </c>
      <c r="I35" s="213">
        <v>4.2575184245048003</v>
      </c>
      <c r="J35" s="223" t="s">
        <v>555</v>
      </c>
      <c r="K35" s="215" t="s">
        <v>126</v>
      </c>
      <c r="L35" s="224" t="s">
        <v>568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562</v>
      </c>
      <c r="H36" s="212">
        <v>37.931087999999995</v>
      </c>
      <c r="I36" s="213">
        <v>3.5339787792191997</v>
      </c>
      <c r="J36" s="211" t="s">
        <v>572</v>
      </c>
      <c r="K36" s="215" t="s">
        <v>126</v>
      </c>
      <c r="L36" s="216" t="s">
        <v>567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560</v>
      </c>
      <c r="H37" s="212">
        <v>37.931087999999995</v>
      </c>
      <c r="I37" s="213">
        <v>3.5339787792191997</v>
      </c>
      <c r="J37" s="211" t="s">
        <v>557</v>
      </c>
      <c r="K37" s="215" t="s">
        <v>126</v>
      </c>
      <c r="L37" s="216" t="s">
        <v>571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558</v>
      </c>
      <c r="H38" s="212">
        <v>43.804423999999997</v>
      </c>
      <c r="I38" s="213">
        <v>4.0811880970015997</v>
      </c>
      <c r="J38" s="211" t="s">
        <v>563</v>
      </c>
      <c r="K38" s="215" t="s">
        <v>126</v>
      </c>
      <c r="L38" s="216" t="s">
        <v>570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560</v>
      </c>
      <c r="H39" s="212">
        <v>45.697022000000004</v>
      </c>
      <c r="I39" s="213">
        <v>4.2575184245048003</v>
      </c>
      <c r="J39" s="211" t="s">
        <v>555</v>
      </c>
      <c r="K39" s="215" t="s">
        <v>126</v>
      </c>
      <c r="L39" s="216" t="s">
        <v>568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562</v>
      </c>
      <c r="H40" s="212">
        <v>37.931087999999995</v>
      </c>
      <c r="I40" s="213">
        <v>3.5339787792191997</v>
      </c>
      <c r="J40" s="211" t="s">
        <v>572</v>
      </c>
      <c r="K40" s="215" t="s">
        <v>126</v>
      </c>
      <c r="L40" s="216" t="s">
        <v>567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556</v>
      </c>
      <c r="H41" s="212">
        <v>45.697022000000004</v>
      </c>
      <c r="I41" s="213">
        <v>4.2575184245048003</v>
      </c>
      <c r="J41" s="214" t="s">
        <v>554</v>
      </c>
      <c r="K41" s="215" t="s">
        <v>126</v>
      </c>
      <c r="L41" s="216" t="s">
        <v>569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564</v>
      </c>
      <c r="H42" s="212">
        <v>45.697022000000004</v>
      </c>
      <c r="I42" s="213">
        <v>4.2575184245048003</v>
      </c>
      <c r="J42" s="211" t="s">
        <v>565</v>
      </c>
      <c r="K42" s="215" t="s">
        <v>126</v>
      </c>
      <c r="L42" s="216" t="s">
        <v>566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560</v>
      </c>
      <c r="H43" s="212">
        <v>37.138323999999997</v>
      </c>
      <c r="I43" s="213">
        <v>3.4601182257615997</v>
      </c>
      <c r="J43" s="211" t="s">
        <v>557</v>
      </c>
      <c r="K43" s="215" t="s">
        <v>126</v>
      </c>
      <c r="L43" s="216" t="s">
        <v>571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560</v>
      </c>
      <c r="H44" s="212">
        <v>37.138323999999997</v>
      </c>
      <c r="I44" s="213">
        <v>3.4601182257615997</v>
      </c>
      <c r="J44" s="211" t="s">
        <v>555</v>
      </c>
      <c r="K44" s="215" t="s">
        <v>126</v>
      </c>
      <c r="L44" s="220" t="s">
        <v>568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562</v>
      </c>
      <c r="H45" s="212">
        <v>45.697022000000004</v>
      </c>
      <c r="I45" s="213">
        <v>4.2575184245048003</v>
      </c>
      <c r="J45" s="211" t="s">
        <v>572</v>
      </c>
      <c r="K45" s="215" t="s">
        <v>126</v>
      </c>
      <c r="L45" s="220" t="s">
        <v>567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556</v>
      </c>
      <c r="H46" s="212">
        <v>45.697022000000004</v>
      </c>
      <c r="I46" s="213">
        <v>4.2575184245048003</v>
      </c>
      <c r="J46" s="214" t="s">
        <v>554</v>
      </c>
      <c r="K46" s="215" t="s">
        <v>126</v>
      </c>
      <c r="L46" s="216" t="s">
        <v>569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560</v>
      </c>
      <c r="H47" s="212">
        <v>37.931087999999995</v>
      </c>
      <c r="I47" s="213">
        <v>3.5339787792191997</v>
      </c>
      <c r="J47" s="214" t="s">
        <v>555</v>
      </c>
      <c r="K47" s="215" t="s">
        <v>126</v>
      </c>
      <c r="L47" s="216" t="s">
        <v>568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573</v>
      </c>
      <c r="H48" s="212">
        <v>37.931087999999995</v>
      </c>
      <c r="I48" s="213">
        <v>3.5339787792191997</v>
      </c>
      <c r="J48" s="211" t="s">
        <v>572</v>
      </c>
      <c r="K48" s="215" t="s">
        <v>126</v>
      </c>
      <c r="L48" s="220" t="s">
        <v>567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564</v>
      </c>
      <c r="H49" s="212">
        <v>37.931087999999995</v>
      </c>
      <c r="I49" s="213">
        <v>3.5339787792191997</v>
      </c>
      <c r="J49" s="211" t="s">
        <v>565</v>
      </c>
      <c r="K49" s="215" t="s">
        <v>126</v>
      </c>
      <c r="L49" s="220" t="s">
        <v>566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560</v>
      </c>
      <c r="H50" s="212">
        <v>65.027778999999995</v>
      </c>
      <c r="I50" s="213">
        <v>6.0585341249835993</v>
      </c>
      <c r="J50" s="211" t="s">
        <v>557</v>
      </c>
      <c r="K50" s="215" t="s">
        <v>126</v>
      </c>
      <c r="L50" s="220" t="s">
        <v>574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556</v>
      </c>
      <c r="H51" s="212">
        <v>65.027778999999995</v>
      </c>
      <c r="I51" s="213">
        <v>6.0585341249835993</v>
      </c>
      <c r="J51" s="214" t="s">
        <v>563</v>
      </c>
      <c r="K51" s="215" t="s">
        <v>126</v>
      </c>
      <c r="L51" s="216" t="s">
        <v>570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573</v>
      </c>
      <c r="H52" s="212">
        <v>36.159755999999994</v>
      </c>
      <c r="I52" s="227">
        <v>3.3689466109103994</v>
      </c>
      <c r="J52" s="211" t="s">
        <v>572</v>
      </c>
      <c r="K52" s="228" t="s">
        <v>126</v>
      </c>
      <c r="L52" s="220" t="s">
        <v>567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562</v>
      </c>
      <c r="H53" s="212">
        <v>43.804423999999997</v>
      </c>
      <c r="I53" s="213">
        <v>4.0811880970015997</v>
      </c>
      <c r="J53" s="214" t="s">
        <v>555</v>
      </c>
      <c r="K53" s="215" t="s">
        <v>126</v>
      </c>
      <c r="L53" s="216" t="s">
        <v>575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564</v>
      </c>
      <c r="H54" s="212">
        <v>37.138323999999997</v>
      </c>
      <c r="I54" s="213">
        <v>3.4601182257615997</v>
      </c>
      <c r="J54" s="214" t="s">
        <v>565</v>
      </c>
      <c r="K54" s="215" t="s">
        <v>126</v>
      </c>
      <c r="L54" s="216" t="s">
        <v>566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558</v>
      </c>
      <c r="H55" s="212">
        <v>43.804423999999997</v>
      </c>
      <c r="I55" s="227">
        <v>4.0811880970015997</v>
      </c>
      <c r="J55" s="211" t="s">
        <v>554</v>
      </c>
      <c r="K55" s="228" t="s">
        <v>126</v>
      </c>
      <c r="L55" s="220" t="s">
        <v>569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573</v>
      </c>
      <c r="H56" s="212">
        <v>43.804423999999997</v>
      </c>
      <c r="I56" s="227">
        <v>4.0811880970015997</v>
      </c>
      <c r="J56" s="211" t="s">
        <v>572</v>
      </c>
      <c r="K56" s="228" t="s">
        <v>126</v>
      </c>
      <c r="L56" s="220" t="s">
        <v>567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560</v>
      </c>
      <c r="H57" s="212">
        <v>35.601761999999994</v>
      </c>
      <c r="I57" s="227">
        <v>3.3169592027207995</v>
      </c>
      <c r="J57" s="211" t="s">
        <v>557</v>
      </c>
      <c r="K57" s="228" t="s">
        <v>126</v>
      </c>
      <c r="L57" s="220" t="s">
        <v>574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562</v>
      </c>
      <c r="H58" s="212">
        <v>37.138323999999997</v>
      </c>
      <c r="I58" s="213">
        <v>3.4601182257615997</v>
      </c>
      <c r="J58" s="214" t="s">
        <v>555</v>
      </c>
      <c r="K58" s="215" t="s">
        <v>126</v>
      </c>
      <c r="L58" s="216" t="s">
        <v>575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573</v>
      </c>
      <c r="H59" s="212">
        <v>55.450851000000007</v>
      </c>
      <c r="I59" s="227">
        <v>5.1662670663084009</v>
      </c>
      <c r="J59" s="211" t="s">
        <v>572</v>
      </c>
      <c r="K59" s="228" t="s">
        <v>126</v>
      </c>
      <c r="L59" s="220" t="s">
        <v>567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562</v>
      </c>
      <c r="H60" s="212">
        <v>37.931087999999995</v>
      </c>
      <c r="I60" s="213">
        <v>3.5339787792191997</v>
      </c>
      <c r="J60" s="214" t="s">
        <v>555</v>
      </c>
      <c r="K60" s="215" t="s">
        <v>126</v>
      </c>
      <c r="L60" s="216" t="s">
        <v>575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564</v>
      </c>
      <c r="H61" s="212">
        <v>37.931087999999995</v>
      </c>
      <c r="I61" s="213">
        <v>3.5339787792191997</v>
      </c>
      <c r="J61" s="214" t="s">
        <v>565</v>
      </c>
      <c r="K61" s="215" t="s">
        <v>126</v>
      </c>
      <c r="L61" s="216" t="s">
        <v>566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556</v>
      </c>
      <c r="H62" s="212">
        <v>36.159755999999994</v>
      </c>
      <c r="I62" s="227">
        <v>3.3689466109103994</v>
      </c>
      <c r="J62" s="211" t="s">
        <v>563</v>
      </c>
      <c r="K62" s="228" t="s">
        <v>126</v>
      </c>
      <c r="L62" s="220" t="s">
        <v>570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562</v>
      </c>
      <c r="H63" s="212">
        <v>36.159755999999994</v>
      </c>
      <c r="I63" s="213">
        <v>3.3689466109103994</v>
      </c>
      <c r="J63" s="214" t="s">
        <v>555</v>
      </c>
      <c r="K63" s="215" t="s">
        <v>126</v>
      </c>
      <c r="L63" s="216" t="s">
        <v>575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560</v>
      </c>
      <c r="H64" s="212">
        <v>43.804423999999997</v>
      </c>
      <c r="I64" s="227">
        <v>4.0811880970015997</v>
      </c>
      <c r="J64" s="211" t="s">
        <v>557</v>
      </c>
      <c r="K64" s="228" t="s">
        <v>126</v>
      </c>
      <c r="L64" s="220" t="s">
        <v>574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573</v>
      </c>
      <c r="H65" s="212">
        <v>45.697022000000004</v>
      </c>
      <c r="I65" s="227">
        <v>4.2575184245048003</v>
      </c>
      <c r="J65" s="211" t="s">
        <v>572</v>
      </c>
      <c r="K65" s="228" t="s">
        <v>126</v>
      </c>
      <c r="L65" s="220" t="s">
        <v>567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558</v>
      </c>
      <c r="H66" s="212">
        <v>59.500627999999999</v>
      </c>
      <c r="I66" s="213">
        <v>5.5435783097551994</v>
      </c>
      <c r="J66" s="214" t="s">
        <v>554</v>
      </c>
      <c r="K66" s="215" t="s">
        <v>126</v>
      </c>
      <c r="L66" s="216" t="s">
        <v>569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562</v>
      </c>
      <c r="H67" s="212">
        <v>37.931087999999995</v>
      </c>
      <c r="I67" s="213">
        <v>3.5339787792191997</v>
      </c>
      <c r="J67" s="214" t="s">
        <v>555</v>
      </c>
      <c r="K67" s="215" t="s">
        <v>126</v>
      </c>
      <c r="L67" s="216" t="s">
        <v>575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573</v>
      </c>
      <c r="H68" s="212">
        <v>43.804423999999997</v>
      </c>
      <c r="I68" s="227">
        <v>4.0811880970015997</v>
      </c>
      <c r="J68" s="211" t="s">
        <v>572</v>
      </c>
      <c r="K68" s="228" t="s">
        <v>126</v>
      </c>
      <c r="L68" s="220" t="s">
        <v>567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564</v>
      </c>
      <c r="H69" s="212">
        <v>37.931087999999995</v>
      </c>
      <c r="I69" s="213">
        <v>3.5339787792191997</v>
      </c>
      <c r="J69" s="214" t="s">
        <v>565</v>
      </c>
      <c r="K69" s="215" t="s">
        <v>126</v>
      </c>
      <c r="L69" s="216" t="s">
        <v>566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560</v>
      </c>
      <c r="H70" s="212">
        <v>43.804423999999997</v>
      </c>
      <c r="I70" s="227">
        <v>4.0811880970015997</v>
      </c>
      <c r="J70" s="211" t="s">
        <v>557</v>
      </c>
      <c r="K70" s="228" t="s">
        <v>126</v>
      </c>
      <c r="L70" s="220" t="s">
        <v>574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573</v>
      </c>
      <c r="H71" s="212">
        <v>37.931087999999995</v>
      </c>
      <c r="I71" s="227">
        <v>3.5339787792191997</v>
      </c>
      <c r="J71" s="211" t="s">
        <v>557</v>
      </c>
      <c r="K71" s="228" t="s">
        <v>126</v>
      </c>
      <c r="L71" s="220" t="s">
        <v>567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562</v>
      </c>
      <c r="H72" s="212">
        <v>37.931087999999995</v>
      </c>
      <c r="I72" s="213">
        <v>3.5339787792191997</v>
      </c>
      <c r="J72" s="214" t="s">
        <v>576</v>
      </c>
      <c r="K72" s="215" t="s">
        <v>126</v>
      </c>
      <c r="L72" s="216" t="s">
        <v>575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556</v>
      </c>
      <c r="H73" s="212">
        <v>37.931087999999995</v>
      </c>
      <c r="I73" s="213">
        <v>3.5339787792191997</v>
      </c>
      <c r="J73" s="214" t="s">
        <v>555</v>
      </c>
      <c r="K73" s="215" t="s">
        <v>126</v>
      </c>
      <c r="L73" s="216" t="s">
        <v>570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573</v>
      </c>
      <c r="H74" s="212">
        <v>36.159755999999994</v>
      </c>
      <c r="I74" s="213">
        <v>3.3689466109103994</v>
      </c>
      <c r="J74" s="214" t="s">
        <v>557</v>
      </c>
      <c r="K74" s="215" t="s">
        <v>126</v>
      </c>
      <c r="L74" s="216" t="s">
        <v>567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562</v>
      </c>
      <c r="H75" s="212">
        <v>36.159755999999994</v>
      </c>
      <c r="I75" s="213">
        <v>3.3689466109103994</v>
      </c>
      <c r="J75" s="214" t="s">
        <v>576</v>
      </c>
      <c r="K75" s="215" t="s">
        <v>126</v>
      </c>
      <c r="L75" s="216" t="s">
        <v>575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564</v>
      </c>
      <c r="H76" s="212">
        <v>45.697022000000004</v>
      </c>
      <c r="I76" s="213">
        <v>4.2575184245048003</v>
      </c>
      <c r="J76" s="214" t="s">
        <v>565</v>
      </c>
      <c r="K76" s="215" t="s">
        <v>126</v>
      </c>
      <c r="L76" s="216" t="s">
        <v>566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558</v>
      </c>
      <c r="H77" s="212">
        <v>37.931087999999995</v>
      </c>
      <c r="I77" s="213">
        <v>3.5339787792191997</v>
      </c>
      <c r="J77" s="214" t="s">
        <v>576</v>
      </c>
      <c r="K77" s="215" t="s">
        <v>126</v>
      </c>
      <c r="L77" s="216" t="s">
        <v>569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573</v>
      </c>
      <c r="H78" s="212">
        <v>43.804423999999997</v>
      </c>
      <c r="I78" s="213">
        <v>4.0811880970015997</v>
      </c>
      <c r="J78" s="214" t="s">
        <v>572</v>
      </c>
      <c r="K78" s="215" t="s">
        <v>126</v>
      </c>
      <c r="L78" s="216" t="s">
        <v>567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560</v>
      </c>
      <c r="H79" s="212">
        <v>55.450851000000007</v>
      </c>
      <c r="I79" s="213">
        <v>5.1662670663084009</v>
      </c>
      <c r="J79" s="214" t="s">
        <v>555</v>
      </c>
      <c r="K79" s="215" t="s">
        <v>126</v>
      </c>
      <c r="L79" s="216" t="s">
        <v>574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562</v>
      </c>
      <c r="H80" s="212">
        <v>36.159755999999994</v>
      </c>
      <c r="I80" s="213">
        <v>3.3689466109103994</v>
      </c>
      <c r="J80" s="214" t="s">
        <v>554</v>
      </c>
      <c r="K80" s="215" t="s">
        <v>126</v>
      </c>
      <c r="L80" s="216" t="s">
        <v>575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564</v>
      </c>
      <c r="H81" s="212">
        <v>37.931087999999995</v>
      </c>
      <c r="I81" s="213">
        <v>3.5339787792191997</v>
      </c>
      <c r="J81" s="214" t="s">
        <v>565</v>
      </c>
      <c r="K81" s="215" t="s">
        <v>126</v>
      </c>
      <c r="L81" s="216" t="s">
        <v>566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573</v>
      </c>
      <c r="H82" s="212">
        <v>37.931087999999995</v>
      </c>
      <c r="I82" s="213">
        <v>3.5339787792191997</v>
      </c>
      <c r="J82" s="214" t="s">
        <v>572</v>
      </c>
      <c r="K82" s="215" t="s">
        <v>126</v>
      </c>
      <c r="L82" s="216" t="s">
        <v>567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573</v>
      </c>
      <c r="H83" s="212">
        <v>37.931087999999995</v>
      </c>
      <c r="I83" s="213">
        <v>3.5339787792191997</v>
      </c>
      <c r="J83" s="214" t="s">
        <v>572</v>
      </c>
      <c r="K83" s="215" t="s">
        <v>126</v>
      </c>
      <c r="L83" s="216" t="s">
        <v>567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562</v>
      </c>
      <c r="H84" s="212">
        <v>45.697022000000004</v>
      </c>
      <c r="I84" s="213">
        <v>4.2575184245048003</v>
      </c>
      <c r="J84" s="214" t="s">
        <v>554</v>
      </c>
      <c r="K84" s="215" t="s">
        <v>126</v>
      </c>
      <c r="L84" s="216" t="s">
        <v>575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560</v>
      </c>
      <c r="H85" s="212">
        <v>37.931087999999995</v>
      </c>
      <c r="I85" s="213">
        <v>3.5339787792191997</v>
      </c>
      <c r="J85" s="214" t="s">
        <v>555</v>
      </c>
      <c r="K85" s="215" t="s">
        <v>126</v>
      </c>
      <c r="L85" s="216" t="s">
        <v>574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564</v>
      </c>
      <c r="H86" s="212">
        <v>37.138323999999997</v>
      </c>
      <c r="I86" s="213">
        <v>3.4601182257615997</v>
      </c>
      <c r="J86" s="214" t="s">
        <v>565</v>
      </c>
      <c r="K86" s="215" t="s">
        <v>126</v>
      </c>
      <c r="L86" s="216" t="s">
        <v>568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558</v>
      </c>
      <c r="H87" s="212">
        <v>59.500627999999999</v>
      </c>
      <c r="I87" s="213">
        <v>5.5435783097551994</v>
      </c>
      <c r="J87" s="214" t="s">
        <v>557</v>
      </c>
      <c r="K87" s="215" t="s">
        <v>126</v>
      </c>
      <c r="L87" s="216" t="s">
        <v>569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573</v>
      </c>
      <c r="H88" s="212">
        <v>37.931087999999995</v>
      </c>
      <c r="I88" s="213">
        <v>3.5339787792191997</v>
      </c>
      <c r="J88" s="214" t="s">
        <v>572</v>
      </c>
      <c r="K88" s="215" t="s">
        <v>126</v>
      </c>
      <c r="L88" s="216" t="s">
        <v>567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562</v>
      </c>
      <c r="H89" s="212">
        <v>37.138323999999997</v>
      </c>
      <c r="I89" s="213">
        <v>3.4601182257615997</v>
      </c>
      <c r="J89" s="214" t="s">
        <v>554</v>
      </c>
      <c r="K89" s="215" t="s">
        <v>126</v>
      </c>
      <c r="L89" s="216" t="s">
        <v>575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560</v>
      </c>
      <c r="H90" s="212">
        <v>37.138323999999997</v>
      </c>
      <c r="I90" s="213">
        <v>3.4601182257615997</v>
      </c>
      <c r="J90" s="214" t="s">
        <v>555</v>
      </c>
      <c r="K90" s="215" t="s">
        <v>126</v>
      </c>
      <c r="L90" s="216" t="s">
        <v>574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564</v>
      </c>
      <c r="H91" s="212">
        <v>37.931087999999995</v>
      </c>
      <c r="I91" s="213">
        <v>3.5339787792191997</v>
      </c>
      <c r="J91" s="214" t="s">
        <v>565</v>
      </c>
      <c r="K91" s="215" t="s">
        <v>126</v>
      </c>
      <c r="L91" s="216" t="s">
        <v>568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573</v>
      </c>
      <c r="H92" s="212">
        <v>43.804423999999997</v>
      </c>
      <c r="I92" s="213">
        <v>4.0811880970015997</v>
      </c>
      <c r="J92" s="214" t="s">
        <v>572</v>
      </c>
      <c r="K92" s="215" t="s">
        <v>126</v>
      </c>
      <c r="L92" s="216" t="s">
        <v>567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558</v>
      </c>
      <c r="H93" s="212">
        <v>35.601761999999994</v>
      </c>
      <c r="I93" s="213">
        <v>3.3169592027207995</v>
      </c>
      <c r="J93" s="214" t="s">
        <v>557</v>
      </c>
      <c r="K93" s="215" t="s">
        <v>126</v>
      </c>
      <c r="L93" s="216" t="s">
        <v>569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562</v>
      </c>
      <c r="H94" s="212">
        <v>43.804423999999997</v>
      </c>
      <c r="I94" s="213">
        <v>4.0811880970015997</v>
      </c>
      <c r="J94" s="214" t="s">
        <v>554</v>
      </c>
      <c r="K94" s="215" t="s">
        <v>126</v>
      </c>
      <c r="L94" s="216" t="s">
        <v>568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560</v>
      </c>
      <c r="H95" s="212">
        <v>43.804423999999997</v>
      </c>
      <c r="I95" s="213">
        <v>4.0811880970015997</v>
      </c>
      <c r="J95" s="229" t="s">
        <v>555</v>
      </c>
      <c r="K95" s="215" t="s">
        <v>126</v>
      </c>
      <c r="L95" s="216" t="s">
        <v>574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573</v>
      </c>
      <c r="H96" s="212">
        <v>37.931087999999995</v>
      </c>
      <c r="I96" s="213">
        <v>3.5339787792191997</v>
      </c>
      <c r="J96" s="214" t="s">
        <v>572</v>
      </c>
      <c r="K96" s="215" t="s">
        <v>126</v>
      </c>
      <c r="L96" s="216" t="s">
        <v>567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564</v>
      </c>
      <c r="H97" s="212">
        <v>37.138323999999997</v>
      </c>
      <c r="I97" s="213">
        <v>3.4601182257615997</v>
      </c>
      <c r="J97" s="214" t="s">
        <v>565</v>
      </c>
      <c r="K97" s="215" t="s">
        <v>126</v>
      </c>
      <c r="L97" s="216" t="s">
        <v>568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564</v>
      </c>
      <c r="H98" s="212">
        <v>37.931087999999995</v>
      </c>
      <c r="I98" s="213">
        <v>3.5339787792191997</v>
      </c>
      <c r="J98" s="214" t="s">
        <v>565</v>
      </c>
      <c r="K98" s="215" t="s">
        <v>126</v>
      </c>
      <c r="L98" s="216" t="s">
        <v>575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573</v>
      </c>
      <c r="H99" s="212">
        <v>45.697022000000004</v>
      </c>
      <c r="I99" s="213">
        <v>4.2575184245048003</v>
      </c>
      <c r="J99" s="214" t="s">
        <v>572</v>
      </c>
      <c r="K99" s="215" t="s">
        <v>126</v>
      </c>
      <c r="L99" s="216" t="s">
        <v>567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562</v>
      </c>
      <c r="H100" s="212">
        <v>43.804423999999997</v>
      </c>
      <c r="I100" s="213">
        <v>4.0811880970015997</v>
      </c>
      <c r="J100" s="214" t="s">
        <v>554</v>
      </c>
      <c r="K100" s="215" t="s">
        <v>126</v>
      </c>
      <c r="L100" s="216" t="s">
        <v>568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560</v>
      </c>
      <c r="H101" s="212">
        <v>37.931087999999995</v>
      </c>
      <c r="I101" s="213">
        <v>3.5339787792191997</v>
      </c>
      <c r="J101" s="214" t="s">
        <v>555</v>
      </c>
      <c r="K101" s="215" t="s">
        <v>126</v>
      </c>
      <c r="L101" s="216" t="s">
        <v>574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558</v>
      </c>
      <c r="H102" s="212">
        <v>57.963171000000003</v>
      </c>
      <c r="I102" s="213">
        <v>5.4003359009964012</v>
      </c>
      <c r="J102" s="214" t="s">
        <v>577</v>
      </c>
      <c r="K102" s="215" t="s">
        <v>126</v>
      </c>
      <c r="L102" s="216" t="s">
        <v>569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564</v>
      </c>
      <c r="H103" s="212">
        <v>45.697022000000004</v>
      </c>
      <c r="I103" s="213">
        <v>4.2575184245048003</v>
      </c>
      <c r="J103" s="214" t="s">
        <v>565</v>
      </c>
      <c r="K103" s="215" t="s">
        <v>126</v>
      </c>
      <c r="L103" s="216" t="s">
        <v>575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560</v>
      </c>
      <c r="H104" s="212">
        <v>43.804423999999997</v>
      </c>
      <c r="I104" s="213">
        <v>4.0811880970015997</v>
      </c>
      <c r="J104" s="214" t="s">
        <v>557</v>
      </c>
      <c r="K104" s="215" t="s">
        <v>126</v>
      </c>
      <c r="L104" s="216" t="s">
        <v>574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562</v>
      </c>
      <c r="H105" s="212">
        <v>37.138323999999997</v>
      </c>
      <c r="I105" s="213">
        <v>3.4601182257615997</v>
      </c>
      <c r="J105" s="214" t="s">
        <v>565</v>
      </c>
      <c r="K105" s="215" t="s">
        <v>126</v>
      </c>
      <c r="L105" s="216" t="s">
        <v>568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564</v>
      </c>
      <c r="H106" s="212">
        <v>45.697022000000004</v>
      </c>
      <c r="I106" s="213">
        <v>4.2575184245048003</v>
      </c>
      <c r="J106" s="214" t="s">
        <v>565</v>
      </c>
      <c r="K106" s="215" t="s">
        <v>126</v>
      </c>
      <c r="L106" s="216" t="s">
        <v>575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560</v>
      </c>
      <c r="H107" s="212">
        <v>66.780901</v>
      </c>
      <c r="I107" s="213">
        <v>6.2218696967283993</v>
      </c>
      <c r="J107" s="214" t="s">
        <v>557</v>
      </c>
      <c r="K107" s="215" t="s">
        <v>126</v>
      </c>
      <c r="L107" s="216" t="s">
        <v>574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562</v>
      </c>
      <c r="H108" s="212">
        <v>65.027778999999995</v>
      </c>
      <c r="I108" s="213">
        <v>6.0585341249835993</v>
      </c>
      <c r="J108" s="214" t="s">
        <v>565</v>
      </c>
      <c r="K108" s="215" t="s">
        <v>126</v>
      </c>
      <c r="L108" s="216" t="s">
        <v>568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578</v>
      </c>
      <c r="H109" s="212">
        <v>45.697022000000004</v>
      </c>
      <c r="I109" s="213">
        <v>4.2575184245048003</v>
      </c>
      <c r="J109" s="211" t="s">
        <v>577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579</v>
      </c>
      <c r="H110" s="212">
        <v>43.804423999999997</v>
      </c>
      <c r="I110" s="227">
        <v>4.0811880970015997</v>
      </c>
      <c r="J110" s="211" t="s">
        <v>557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580</v>
      </c>
      <c r="H111" s="212">
        <v>45.697022000000004</v>
      </c>
      <c r="I111" s="227">
        <v>4.2575184245048003</v>
      </c>
      <c r="J111" s="211" t="s">
        <v>561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578</v>
      </c>
      <c r="H112" s="212">
        <v>45.697022000000004</v>
      </c>
      <c r="I112" s="227">
        <v>4.2575184245048003</v>
      </c>
      <c r="J112" s="211" t="s">
        <v>577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581</v>
      </c>
      <c r="H113" s="212">
        <v>45.697022000000004</v>
      </c>
      <c r="I113" s="227">
        <v>4.2575184245048003</v>
      </c>
      <c r="J113" s="211" t="s">
        <v>582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579</v>
      </c>
      <c r="H114" s="212">
        <v>45.697022000000004</v>
      </c>
      <c r="I114" s="227">
        <v>4.2575184245048003</v>
      </c>
      <c r="J114" s="211" t="s">
        <v>583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580</v>
      </c>
      <c r="H115" s="212">
        <v>59.500627999999999</v>
      </c>
      <c r="I115" s="227">
        <v>5.5435783097551994</v>
      </c>
      <c r="J115" s="211" t="s">
        <v>561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578</v>
      </c>
      <c r="H116" s="212">
        <v>37.931087999999995</v>
      </c>
      <c r="I116" s="227">
        <v>3.5339787792191997</v>
      </c>
      <c r="J116" s="211" t="s">
        <v>577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584</v>
      </c>
      <c r="H117" s="212">
        <v>55.450851000000007</v>
      </c>
      <c r="I117" s="227">
        <v>5.1662670663084009</v>
      </c>
      <c r="J117" s="211" t="s">
        <v>565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585</v>
      </c>
      <c r="H118" s="212">
        <v>59.500627999999999</v>
      </c>
      <c r="I118" s="227">
        <v>5.5435783097551994</v>
      </c>
      <c r="J118" s="211" t="s">
        <v>586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581</v>
      </c>
      <c r="H119" s="212">
        <v>45.697022000000004</v>
      </c>
      <c r="I119" s="227">
        <v>4.2575184245048003</v>
      </c>
      <c r="J119" s="211" t="s">
        <v>587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588</v>
      </c>
      <c r="H120" s="212">
        <v>37.931087999999995</v>
      </c>
      <c r="I120" s="227">
        <v>3.5339787792191997</v>
      </c>
      <c r="J120" s="211" t="s">
        <v>565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579</v>
      </c>
      <c r="H121" s="212">
        <v>43.804423999999997</v>
      </c>
      <c r="I121" s="227">
        <v>4.0811880970015997</v>
      </c>
      <c r="J121" s="211" t="s">
        <v>583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585</v>
      </c>
      <c r="H122" s="212">
        <v>37.931087999999995</v>
      </c>
      <c r="I122" s="227">
        <v>3.5339787792191997</v>
      </c>
      <c r="J122" s="211" t="s">
        <v>586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589</v>
      </c>
      <c r="H123" s="212">
        <v>45.697022000000004</v>
      </c>
      <c r="I123" s="227">
        <v>4.2575184245048003</v>
      </c>
      <c r="J123" s="211" t="s">
        <v>590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581</v>
      </c>
      <c r="H124" s="212">
        <v>43.804423999999997</v>
      </c>
      <c r="I124" s="227">
        <v>4.0811880970015997</v>
      </c>
      <c r="J124" s="211" t="s">
        <v>561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578</v>
      </c>
      <c r="H125" s="212">
        <v>66.780901</v>
      </c>
      <c r="I125" s="227">
        <v>6.2218696967283993</v>
      </c>
      <c r="J125" s="211" t="s">
        <v>554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591</v>
      </c>
      <c r="H126" s="212">
        <v>43.804423999999997</v>
      </c>
      <c r="I126" s="227">
        <v>4.0811880970015997</v>
      </c>
      <c r="J126" s="211" t="s">
        <v>587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592</v>
      </c>
      <c r="H127" s="212">
        <v>37.138323999999997</v>
      </c>
      <c r="I127" s="227">
        <v>3.4601182257615997</v>
      </c>
      <c r="J127" s="211" t="s">
        <v>561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584</v>
      </c>
      <c r="H128" s="212">
        <v>37.931087999999995</v>
      </c>
      <c r="I128" s="227">
        <v>3.5339787792191997</v>
      </c>
      <c r="J128" s="211" t="s">
        <v>565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588</v>
      </c>
      <c r="H129" s="212">
        <v>37.138323999999997</v>
      </c>
      <c r="I129" s="227">
        <v>3.4601182257615997</v>
      </c>
      <c r="J129" s="211" t="s">
        <v>565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585</v>
      </c>
      <c r="H130" s="212">
        <v>45.697022000000004</v>
      </c>
      <c r="I130" s="227">
        <v>4.2575184245048003</v>
      </c>
      <c r="J130" s="211" t="s">
        <v>586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593</v>
      </c>
      <c r="H131" s="212">
        <v>45.697022000000004</v>
      </c>
      <c r="I131" s="227">
        <v>4.2575184245048003</v>
      </c>
      <c r="J131" s="211" t="s">
        <v>586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594</v>
      </c>
      <c r="H132" s="212">
        <v>45.697022000000004</v>
      </c>
      <c r="I132" s="227">
        <v>4.2575184245048003</v>
      </c>
      <c r="J132" s="211" t="s">
        <v>561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579</v>
      </c>
      <c r="H133" s="212">
        <v>45.697022000000004</v>
      </c>
      <c r="I133" s="227">
        <v>4.2575184245048003</v>
      </c>
      <c r="J133" s="211" t="s">
        <v>583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581</v>
      </c>
      <c r="H134" s="212">
        <v>37.931087999999995</v>
      </c>
      <c r="I134" s="227">
        <v>3.5339787792191997</v>
      </c>
      <c r="J134" s="211" t="s">
        <v>561</v>
      </c>
      <c r="K134" s="233" t="s">
        <v>126</v>
      </c>
      <c r="L134" s="234" t="s">
        <v>595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596</v>
      </c>
      <c r="H135" s="212">
        <v>70.788264999999996</v>
      </c>
      <c r="I135" s="227">
        <v>6.5952293888259996</v>
      </c>
      <c r="J135" s="211" t="s">
        <v>561</v>
      </c>
      <c r="K135" s="233" t="s">
        <v>126</v>
      </c>
      <c r="L135" s="234" t="s">
        <v>567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597</v>
      </c>
      <c r="H136" s="212">
        <v>45.697022000000004</v>
      </c>
      <c r="I136" s="227">
        <v>4.2575184245048003</v>
      </c>
      <c r="J136" s="211" t="s">
        <v>554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592</v>
      </c>
      <c r="H137" s="241">
        <v>37.138323999999997</v>
      </c>
      <c r="I137" s="242">
        <v>3.4601182257615997</v>
      </c>
      <c r="J137" s="223" t="s">
        <v>561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596</v>
      </c>
      <c r="H138" s="212">
        <v>37.931087999999995</v>
      </c>
      <c r="I138" s="227">
        <v>3.5339787792191997</v>
      </c>
      <c r="J138" s="211" t="s">
        <v>598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585</v>
      </c>
      <c r="H139" s="241">
        <v>66.780901</v>
      </c>
      <c r="I139" s="242">
        <v>6.2218696967283993</v>
      </c>
      <c r="J139" s="223" t="s">
        <v>586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599</v>
      </c>
      <c r="H140" s="212">
        <v>37.931087999999995</v>
      </c>
      <c r="I140" s="227">
        <v>3.5339787792191997</v>
      </c>
      <c r="J140" s="211" t="s">
        <v>600</v>
      </c>
      <c r="K140" s="233" t="s">
        <v>126</v>
      </c>
      <c r="L140" s="220" t="s">
        <v>595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593</v>
      </c>
      <c r="H141" s="212">
        <v>37.931087999999995</v>
      </c>
      <c r="I141" s="227">
        <v>3.5339787792191997</v>
      </c>
      <c r="J141" s="211" t="s">
        <v>590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601</v>
      </c>
      <c r="H142" s="212">
        <v>83.133526000000003</v>
      </c>
      <c r="I142" s="227">
        <v>7.7454176037784004</v>
      </c>
      <c r="J142" s="211" t="s">
        <v>602</v>
      </c>
      <c r="K142" s="233" t="s">
        <v>126</v>
      </c>
      <c r="L142" s="234" t="s">
        <v>603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591</v>
      </c>
      <c r="H143" s="212">
        <v>66.780901</v>
      </c>
      <c r="I143" s="227">
        <v>6.2218696967283993</v>
      </c>
      <c r="J143" s="211" t="s">
        <v>587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594</v>
      </c>
      <c r="H144" s="212">
        <v>34.789810000000003</v>
      </c>
      <c r="I144" s="227">
        <v>3.2413109340040003</v>
      </c>
      <c r="J144" s="211" t="s">
        <v>604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581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588</v>
      </c>
      <c r="H146" s="212">
        <v>34.789810000000003</v>
      </c>
      <c r="I146" s="227">
        <v>3.2413109340040003</v>
      </c>
      <c r="J146" s="211" t="s">
        <v>565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584</v>
      </c>
      <c r="H147" s="212">
        <v>37.931087999999995</v>
      </c>
      <c r="I147" s="227">
        <v>3.5339787792191997</v>
      </c>
      <c r="J147" s="211" t="s">
        <v>605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597</v>
      </c>
      <c r="H148" s="212">
        <v>37.138323999999997</v>
      </c>
      <c r="I148" s="227">
        <v>3.4601182257615997</v>
      </c>
      <c r="J148" s="211" t="s">
        <v>554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592</v>
      </c>
      <c r="H149" s="212">
        <v>35.601761999999994</v>
      </c>
      <c r="I149" s="227">
        <v>3.3169592027207995</v>
      </c>
      <c r="J149" s="211" t="s">
        <v>561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596</v>
      </c>
      <c r="H150" s="212">
        <v>37.931087999999995</v>
      </c>
      <c r="I150" s="227">
        <v>3.5339787792191997</v>
      </c>
      <c r="J150" s="211" t="s">
        <v>598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585</v>
      </c>
      <c r="H151" s="212">
        <v>43.804423999999997</v>
      </c>
      <c r="I151" s="227">
        <v>4.0811880970015997</v>
      </c>
      <c r="J151" s="211" t="s">
        <v>586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579</v>
      </c>
      <c r="H152" s="212">
        <v>42.921818999999999</v>
      </c>
      <c r="I152" s="227">
        <v>3.9989572013196</v>
      </c>
      <c r="J152" s="211" t="s">
        <v>583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601</v>
      </c>
      <c r="H153" s="212">
        <v>36.159755999999994</v>
      </c>
      <c r="I153" s="227">
        <v>3.3689466109103994</v>
      </c>
      <c r="J153" s="211" t="s">
        <v>602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606</v>
      </c>
      <c r="H154" s="212">
        <v>43.804423999999997</v>
      </c>
      <c r="I154" s="227">
        <v>4.0811880970015997</v>
      </c>
      <c r="J154" s="211" t="s">
        <v>582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599</v>
      </c>
      <c r="H155" s="212">
        <v>43.804423999999997</v>
      </c>
      <c r="I155" s="227">
        <v>4.0811880970015997</v>
      </c>
      <c r="J155" s="211" t="s">
        <v>600</v>
      </c>
      <c r="K155" s="228" t="s">
        <v>126</v>
      </c>
      <c r="L155" s="245" t="s">
        <v>595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594</v>
      </c>
      <c r="H156" s="212">
        <v>37.138323999999997</v>
      </c>
      <c r="I156" s="227">
        <v>3.4601182257615997</v>
      </c>
      <c r="J156" s="211" t="s">
        <v>604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581</v>
      </c>
      <c r="H157" s="212">
        <v>45.697022000000004</v>
      </c>
      <c r="I157" s="227">
        <v>4.2575184245048003</v>
      </c>
      <c r="J157" s="211" t="s">
        <v>582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596</v>
      </c>
      <c r="H158" s="212">
        <v>45.697022000000004</v>
      </c>
      <c r="I158" s="227">
        <v>4.2575184245048003</v>
      </c>
      <c r="J158" s="211" t="s">
        <v>598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597</v>
      </c>
      <c r="H159" s="212">
        <v>43.804423999999997</v>
      </c>
      <c r="I159" s="227">
        <v>4.0811880970015997</v>
      </c>
      <c r="J159" s="211" t="s">
        <v>554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588</v>
      </c>
      <c r="H160" s="212">
        <v>35.601761999999994</v>
      </c>
      <c r="I160" s="227">
        <v>3.3169592027207995</v>
      </c>
      <c r="J160" s="211" t="s">
        <v>565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591</v>
      </c>
      <c r="H161" s="212">
        <v>70.788264999999996</v>
      </c>
      <c r="I161" s="227">
        <v>6.5952293888259996</v>
      </c>
      <c r="J161" s="211" t="s">
        <v>587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607</v>
      </c>
      <c r="H162" s="212">
        <v>43.804423999999997</v>
      </c>
      <c r="I162" s="227">
        <v>4.0811880970015997</v>
      </c>
      <c r="J162" s="211" t="s">
        <v>557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594</v>
      </c>
      <c r="H163" s="212">
        <v>43.804423999999997</v>
      </c>
      <c r="I163" s="227">
        <v>4.0811880970015997</v>
      </c>
      <c r="J163" s="211" t="s">
        <v>561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601</v>
      </c>
      <c r="H164" s="241">
        <v>37.931087999999995</v>
      </c>
      <c r="I164" s="242">
        <v>3.5339787792191997</v>
      </c>
      <c r="J164" s="223" t="s">
        <v>602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585</v>
      </c>
      <c r="H165" s="212">
        <v>35.601761999999994</v>
      </c>
      <c r="I165" s="227">
        <v>3.3169592027207995</v>
      </c>
      <c r="J165" s="211" t="s">
        <v>586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584</v>
      </c>
      <c r="H166" s="212">
        <v>43.804423999999997</v>
      </c>
      <c r="I166" s="227">
        <v>4.0811880970015997</v>
      </c>
      <c r="J166" s="211" t="s">
        <v>605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579</v>
      </c>
      <c r="H167" s="212">
        <v>37.138323999999997</v>
      </c>
      <c r="I167" s="227">
        <v>3.4601182257615997</v>
      </c>
      <c r="J167" s="211" t="s">
        <v>583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608</v>
      </c>
      <c r="H168" s="241">
        <v>37.931087999999995</v>
      </c>
      <c r="I168" s="242">
        <v>3.5339787792191997</v>
      </c>
      <c r="J168" s="223" t="s">
        <v>590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597</v>
      </c>
      <c r="H169" s="212">
        <v>37.931087999999995</v>
      </c>
      <c r="I169" s="227">
        <v>3.5339787792191997</v>
      </c>
      <c r="J169" s="211" t="s">
        <v>554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581</v>
      </c>
      <c r="H170" s="241">
        <v>43.804423999999997</v>
      </c>
      <c r="I170" s="242">
        <v>4.0811880970015997</v>
      </c>
      <c r="J170" s="223" t="s">
        <v>604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594</v>
      </c>
      <c r="H171" s="241">
        <v>37.931087999999995</v>
      </c>
      <c r="I171" s="242">
        <v>3.5339787792191997</v>
      </c>
      <c r="J171" s="223" t="s">
        <v>582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596</v>
      </c>
      <c r="H172" s="241">
        <v>70.788264999999996</v>
      </c>
      <c r="I172" s="242">
        <v>6.5952293888259996</v>
      </c>
      <c r="J172" s="211" t="s">
        <v>598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606</v>
      </c>
      <c r="H173" s="241">
        <v>45.697022000000004</v>
      </c>
      <c r="I173" s="242">
        <v>4.2575184245048003</v>
      </c>
      <c r="J173" s="223" t="s">
        <v>582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585</v>
      </c>
      <c r="H174" s="212">
        <v>36.159755999999994</v>
      </c>
      <c r="I174" s="227">
        <v>3.3689466109103994</v>
      </c>
      <c r="J174" s="211" t="s">
        <v>586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599</v>
      </c>
      <c r="H175" s="241">
        <v>35.601761999999994</v>
      </c>
      <c r="I175" s="242">
        <v>3.3169592027207995</v>
      </c>
      <c r="J175" s="223" t="s">
        <v>600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601</v>
      </c>
      <c r="H176" s="212">
        <v>37.931087999999995</v>
      </c>
      <c r="I176" s="227">
        <v>3.5339787792191997</v>
      </c>
      <c r="J176" s="211" t="s">
        <v>602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609</v>
      </c>
      <c r="H177" s="241">
        <v>45.697022000000004</v>
      </c>
      <c r="I177" s="242">
        <v>4.2575184245048003</v>
      </c>
      <c r="J177" s="223" t="s">
        <v>582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610</v>
      </c>
      <c r="H178" s="241">
        <v>43.804423999999997</v>
      </c>
      <c r="I178" s="242">
        <v>4.0811880970015997</v>
      </c>
      <c r="J178" s="211" t="s">
        <v>611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591</v>
      </c>
      <c r="H179" s="212">
        <v>45.697022000000004</v>
      </c>
      <c r="I179" s="227">
        <v>4.2575184245048003</v>
      </c>
      <c r="J179" s="211" t="s">
        <v>587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608</v>
      </c>
      <c r="H180" s="212">
        <v>37.931087999999995</v>
      </c>
      <c r="I180" s="227">
        <v>3.5339787792191997</v>
      </c>
      <c r="J180" s="211" t="s">
        <v>590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597</v>
      </c>
      <c r="H181" s="212">
        <v>37.931087999999995</v>
      </c>
      <c r="I181" s="227">
        <v>3.5339787792191997</v>
      </c>
      <c r="J181" s="211" t="s">
        <v>554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612</v>
      </c>
      <c r="H182" s="212">
        <v>45.697022000000004</v>
      </c>
      <c r="I182" s="227">
        <v>4.2575184245048003</v>
      </c>
      <c r="J182" s="223" t="s">
        <v>613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592</v>
      </c>
      <c r="H183" s="212">
        <v>37.931087999999995</v>
      </c>
      <c r="I183" s="227">
        <v>3.5339787792191997</v>
      </c>
      <c r="J183" s="211" t="s">
        <v>561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585</v>
      </c>
      <c r="H184" s="212">
        <v>37.931087999999995</v>
      </c>
      <c r="I184" s="227">
        <v>3.5339787792191997</v>
      </c>
      <c r="J184" s="211" t="s">
        <v>590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581</v>
      </c>
      <c r="H185" s="212">
        <v>43.804423999999997</v>
      </c>
      <c r="I185" s="227">
        <v>4.0811880970015997</v>
      </c>
      <c r="J185" s="211" t="s">
        <v>614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610</v>
      </c>
      <c r="H186" s="212">
        <v>34.789810000000003</v>
      </c>
      <c r="I186" s="227">
        <v>3.2413109340040003</v>
      </c>
      <c r="J186" s="211" t="s">
        <v>615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579</v>
      </c>
      <c r="H187" s="212">
        <v>59.500627999999999</v>
      </c>
      <c r="I187" s="227">
        <v>5.5435783097551994</v>
      </c>
      <c r="J187" s="211" t="s">
        <v>583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616</v>
      </c>
      <c r="H188" s="212">
        <v>45.697022000000004</v>
      </c>
      <c r="I188" s="227">
        <v>4.2575184245048003</v>
      </c>
      <c r="J188" s="211" t="s">
        <v>617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596</v>
      </c>
      <c r="H189" s="212">
        <v>69.376000000000005</v>
      </c>
      <c r="I189" s="227">
        <v>6.4636509183999999</v>
      </c>
      <c r="J189" s="211" t="s">
        <v>614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601</v>
      </c>
      <c r="H190" s="212">
        <v>37.931087999999995</v>
      </c>
      <c r="I190" s="227">
        <v>3.5339787792191997</v>
      </c>
      <c r="J190" s="211" t="s">
        <v>602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591</v>
      </c>
      <c r="H191" s="212">
        <v>43.804423999999997</v>
      </c>
      <c r="I191" s="227">
        <v>4.0811880970015997</v>
      </c>
      <c r="J191" s="211" t="s">
        <v>587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608</v>
      </c>
      <c r="H192" s="212">
        <v>37.931087999999995</v>
      </c>
      <c r="I192" s="227">
        <v>3.5339787792191997</v>
      </c>
      <c r="J192" s="211" t="s">
        <v>605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594</v>
      </c>
      <c r="H193" s="212">
        <v>37.931087999999995</v>
      </c>
      <c r="I193" s="227">
        <v>3.5339787792191997</v>
      </c>
      <c r="J193" s="211" t="s">
        <v>618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606</v>
      </c>
      <c r="H194" s="212">
        <v>43.804423999999997</v>
      </c>
      <c r="I194" s="227">
        <v>4.0811880970015997</v>
      </c>
      <c r="J194" s="211" t="s">
        <v>582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597</v>
      </c>
      <c r="H195" s="212">
        <v>36.159755999999994</v>
      </c>
      <c r="I195" s="227">
        <v>3.3689466109103994</v>
      </c>
      <c r="J195" s="211" t="s">
        <v>554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584</v>
      </c>
      <c r="H196" s="212">
        <v>45.697022000000004</v>
      </c>
      <c r="I196" s="227">
        <v>4.2575184245048003</v>
      </c>
      <c r="J196" s="211" t="s">
        <v>565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609</v>
      </c>
      <c r="H197" s="212">
        <v>45.697022000000004</v>
      </c>
      <c r="I197" s="227">
        <v>4.2575184245048003</v>
      </c>
      <c r="J197" s="211" t="s">
        <v>582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585</v>
      </c>
      <c r="H198" s="212">
        <v>45.697022000000004</v>
      </c>
      <c r="I198" s="227">
        <v>4.2575184245048003</v>
      </c>
      <c r="J198" s="211" t="s">
        <v>605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608</v>
      </c>
      <c r="H199" s="212">
        <v>36.159755999999994</v>
      </c>
      <c r="I199" s="227">
        <v>3.3689466109103994</v>
      </c>
      <c r="J199" s="211" t="s">
        <v>605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592</v>
      </c>
      <c r="H200" s="212">
        <v>37.931087999999995</v>
      </c>
      <c r="I200" s="227">
        <v>3.5339787792191997</v>
      </c>
      <c r="J200" s="211" t="s">
        <v>561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619</v>
      </c>
      <c r="H201" s="212">
        <v>66.780901</v>
      </c>
      <c r="I201" s="227">
        <v>6.2218696967283993</v>
      </c>
      <c r="J201" s="211" t="s">
        <v>590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607</v>
      </c>
      <c r="H202" s="212">
        <v>66.780901</v>
      </c>
      <c r="I202" s="227">
        <v>6.2218696967283993</v>
      </c>
      <c r="J202" s="211" t="s">
        <v>557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596</v>
      </c>
      <c r="H203" s="212">
        <v>37.931087999999995</v>
      </c>
      <c r="I203" s="227">
        <v>3.5339787792191997</v>
      </c>
      <c r="J203" s="211" t="s">
        <v>614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579</v>
      </c>
      <c r="H204" s="212">
        <v>36.159755999999994</v>
      </c>
      <c r="I204" s="227">
        <v>3.3689466109103994</v>
      </c>
      <c r="J204" s="211" t="s">
        <v>583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610</v>
      </c>
      <c r="H205" s="212">
        <v>37.931087999999995</v>
      </c>
      <c r="I205" s="227">
        <v>3.5339787792191997</v>
      </c>
      <c r="J205" s="211" t="s">
        <v>620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601</v>
      </c>
      <c r="H206" s="212">
        <v>37.931087999999995</v>
      </c>
      <c r="I206" s="227">
        <v>3.5339787792191997</v>
      </c>
      <c r="J206" s="247" t="s">
        <v>602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608</v>
      </c>
      <c r="H207" s="212">
        <v>36.159755999999994</v>
      </c>
      <c r="I207" s="227">
        <v>3.3689466109103994</v>
      </c>
      <c r="J207" s="247" t="s">
        <v>605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594</v>
      </c>
      <c r="H208" s="212">
        <v>36.159755999999994</v>
      </c>
      <c r="I208" s="227">
        <v>3.3689466109103994</v>
      </c>
      <c r="J208" s="248" t="s">
        <v>618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581</v>
      </c>
      <c r="H209" s="212">
        <v>57.963171000000003</v>
      </c>
      <c r="I209" s="227">
        <v>5.4003359009964012</v>
      </c>
      <c r="J209" s="248" t="s">
        <v>614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616</v>
      </c>
      <c r="H210" s="212">
        <v>55.450851000000007</v>
      </c>
      <c r="I210" s="227">
        <v>5.1662670663084009</v>
      </c>
      <c r="J210" s="248" t="s">
        <v>577</v>
      </c>
      <c r="K210" s="228" t="s">
        <v>126</v>
      </c>
      <c r="L210" s="250" t="s">
        <v>575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591</v>
      </c>
      <c r="H211" s="212">
        <v>43.804423999999997</v>
      </c>
      <c r="I211" s="227">
        <v>4.0811880970015997</v>
      </c>
      <c r="J211" s="248" t="s">
        <v>587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606</v>
      </c>
      <c r="H212" s="212">
        <v>43.804423999999997</v>
      </c>
      <c r="I212" s="227">
        <v>4.0811880970015997</v>
      </c>
      <c r="J212" s="248" t="s">
        <v>621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597</v>
      </c>
      <c r="H213" s="212">
        <v>34.789810000000003</v>
      </c>
      <c r="I213" s="227">
        <v>3.2413109340040003</v>
      </c>
      <c r="J213" s="248" t="s">
        <v>554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596</v>
      </c>
      <c r="H214" s="212">
        <v>37.138323999999997</v>
      </c>
      <c r="I214" s="227">
        <v>3.4601182257615997</v>
      </c>
      <c r="J214" s="248" t="s">
        <v>598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612</v>
      </c>
      <c r="H215" s="212">
        <v>66.780901</v>
      </c>
      <c r="I215" s="227">
        <v>6.2218696967283993</v>
      </c>
      <c r="J215" s="248" t="s">
        <v>613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592</v>
      </c>
      <c r="H216" s="212">
        <v>36.159755999999994</v>
      </c>
      <c r="I216" s="227">
        <v>3.3689466109103994</v>
      </c>
      <c r="J216" s="248" t="s">
        <v>561</v>
      </c>
      <c r="K216" s="228" t="s">
        <v>126</v>
      </c>
      <c r="L216" s="245" t="s">
        <v>622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608</v>
      </c>
      <c r="H217" s="212">
        <v>36.159755999999994</v>
      </c>
      <c r="I217" s="227">
        <v>3.3689466109103994</v>
      </c>
      <c r="J217" s="248" t="s">
        <v>605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585</v>
      </c>
      <c r="H218" s="212">
        <v>65.027778999999995</v>
      </c>
      <c r="I218" s="227">
        <v>6.0585341249835993</v>
      </c>
      <c r="J218" s="248" t="s">
        <v>623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619</v>
      </c>
      <c r="H219" s="212">
        <v>45.697022000000004</v>
      </c>
      <c r="I219" s="227">
        <v>4.2575184245048003</v>
      </c>
      <c r="J219" s="248" t="s">
        <v>590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609</v>
      </c>
      <c r="H220" s="212">
        <v>65.027778999999995</v>
      </c>
      <c r="I220" s="227">
        <v>6.0585341249835993</v>
      </c>
      <c r="J220" s="248" t="s">
        <v>582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597</v>
      </c>
      <c r="H221" s="212">
        <v>34.789810000000003</v>
      </c>
      <c r="I221" s="227">
        <v>3.2413109340040003</v>
      </c>
      <c r="J221" s="211" t="s">
        <v>621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596</v>
      </c>
      <c r="H222" s="212">
        <v>43.804423999999997</v>
      </c>
      <c r="I222" s="227">
        <v>4.0811880970015997</v>
      </c>
      <c r="J222" s="211" t="s">
        <v>624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601</v>
      </c>
      <c r="H223" s="212">
        <v>43.804423999999997</v>
      </c>
      <c r="I223" s="227">
        <v>4.0811880970015997</v>
      </c>
      <c r="J223" s="248" t="s">
        <v>598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599</v>
      </c>
      <c r="H224" s="212">
        <v>45.697022000000004</v>
      </c>
      <c r="I224" s="227">
        <v>4.2575184245048003</v>
      </c>
      <c r="J224" s="248" t="s">
        <v>561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591</v>
      </c>
      <c r="H225" s="212">
        <v>45.697022000000004</v>
      </c>
      <c r="I225" s="227">
        <v>4.2575184245048003</v>
      </c>
      <c r="J225" s="211" t="s">
        <v>587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584</v>
      </c>
      <c r="H226" s="212">
        <v>45.697022000000004</v>
      </c>
      <c r="I226" s="227">
        <v>4.2575184245048003</v>
      </c>
      <c r="J226" s="248" t="s">
        <v>565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607</v>
      </c>
      <c r="H227" s="212">
        <v>45.697022000000004</v>
      </c>
      <c r="I227" s="227">
        <v>4.2575184245048003</v>
      </c>
      <c r="J227" s="211" t="s">
        <v>583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616</v>
      </c>
      <c r="H228" s="212">
        <v>43.804423999999997</v>
      </c>
      <c r="I228" s="227">
        <v>4.0811880970015997</v>
      </c>
      <c r="J228" s="211" t="s">
        <v>577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612</v>
      </c>
      <c r="H229" s="212">
        <v>37.138323999999997</v>
      </c>
      <c r="I229" s="227">
        <v>3.4601182257615997</v>
      </c>
      <c r="J229" s="211" t="s">
        <v>613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596</v>
      </c>
      <c r="H230" s="212">
        <v>34.789810000000003</v>
      </c>
      <c r="I230" s="227">
        <v>3.2413109340040003</v>
      </c>
      <c r="J230" s="211" t="s">
        <v>624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606</v>
      </c>
      <c r="H231" s="212">
        <v>45.697022000000004</v>
      </c>
      <c r="I231" s="227">
        <v>4.2575184245048003</v>
      </c>
      <c r="J231" s="211" t="s">
        <v>582</v>
      </c>
      <c r="K231" s="228" t="s">
        <v>126</v>
      </c>
      <c r="L231" s="253" t="s">
        <v>625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608</v>
      </c>
      <c r="H232" s="212">
        <v>66.780901</v>
      </c>
      <c r="I232" s="227">
        <v>6.2218696967283993</v>
      </c>
      <c r="J232" s="211" t="s">
        <v>605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619</v>
      </c>
      <c r="H233" s="212">
        <v>37.931087999999995</v>
      </c>
      <c r="I233" s="227">
        <v>3.5339787792191997</v>
      </c>
      <c r="J233" s="211" t="s">
        <v>590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616</v>
      </c>
      <c r="H234" s="212">
        <v>37.931087999999995</v>
      </c>
      <c r="I234" s="227">
        <v>3.5339787792191997</v>
      </c>
      <c r="J234" s="211" t="s">
        <v>577</v>
      </c>
      <c r="K234" s="228" t="s">
        <v>126</v>
      </c>
      <c r="L234" s="253" t="s">
        <v>575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601</v>
      </c>
      <c r="H235" s="212">
        <v>36.159755999999994</v>
      </c>
      <c r="I235" s="227">
        <v>3.3689466109103994</v>
      </c>
      <c r="J235" s="211" t="s">
        <v>626</v>
      </c>
      <c r="K235" s="228" t="s">
        <v>126</v>
      </c>
      <c r="L235" s="253" t="s">
        <v>603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596</v>
      </c>
      <c r="H236" s="212">
        <v>36.159755999999994</v>
      </c>
      <c r="I236" s="227">
        <v>3.3689466109103994</v>
      </c>
      <c r="J236" s="211" t="s">
        <v>624</v>
      </c>
      <c r="K236" s="228" t="s">
        <v>126</v>
      </c>
      <c r="L236" s="253" t="s">
        <v>567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594</v>
      </c>
      <c r="H237" s="212">
        <v>66.780901</v>
      </c>
      <c r="I237" s="227">
        <v>6.2218696967283993</v>
      </c>
      <c r="J237" s="211" t="s">
        <v>618</v>
      </c>
      <c r="K237" s="228" t="s">
        <v>126</v>
      </c>
      <c r="L237" s="253" t="s">
        <v>627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581</v>
      </c>
      <c r="H238" s="212">
        <v>72.155540000000002</v>
      </c>
      <c r="I238" s="227">
        <v>6.7226162129360008</v>
      </c>
      <c r="J238" s="211" t="s">
        <v>614</v>
      </c>
      <c r="K238" s="228" t="s">
        <v>126</v>
      </c>
      <c r="L238" s="253" t="s">
        <v>571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585</v>
      </c>
      <c r="H239" s="212">
        <v>70.788264999999996</v>
      </c>
      <c r="I239" s="227">
        <v>6.5952293888259996</v>
      </c>
      <c r="J239" s="211" t="s">
        <v>623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591</v>
      </c>
      <c r="H240" s="212">
        <v>43.804423999999997</v>
      </c>
      <c r="I240" s="227">
        <v>4.0811880970015997</v>
      </c>
      <c r="J240" s="211" t="s">
        <v>557</v>
      </c>
      <c r="K240" s="228" t="s">
        <v>126</v>
      </c>
      <c r="L240" s="253" t="s">
        <v>630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596</v>
      </c>
      <c r="H241" s="212">
        <v>45.697022000000004</v>
      </c>
      <c r="I241" s="227">
        <v>4.2575184245048003</v>
      </c>
      <c r="J241" s="211" t="s">
        <v>624</v>
      </c>
      <c r="K241" s="228" t="s">
        <v>126</v>
      </c>
      <c r="L241" s="253" t="s">
        <v>567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597</v>
      </c>
      <c r="H242" s="212">
        <v>87.021340000000009</v>
      </c>
      <c r="I242" s="227">
        <v>8.1076390136560015</v>
      </c>
      <c r="J242" s="211" t="s">
        <v>621</v>
      </c>
      <c r="K242" s="228" t="s">
        <v>126</v>
      </c>
      <c r="L242" s="253" t="s">
        <v>568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606</v>
      </c>
      <c r="H243" s="212">
        <v>37.931087999999995</v>
      </c>
      <c r="I243" s="227">
        <v>3.5339787792191997</v>
      </c>
      <c r="J243" s="211" t="s">
        <v>633</v>
      </c>
      <c r="K243" s="228" t="s">
        <v>126</v>
      </c>
      <c r="L243" s="253" t="s">
        <v>625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592</v>
      </c>
      <c r="H244" s="212">
        <v>65.027778999999995</v>
      </c>
      <c r="I244" s="227">
        <v>6.0585341249835993</v>
      </c>
      <c r="J244" s="211" t="s">
        <v>561</v>
      </c>
      <c r="K244" s="228" t="s">
        <v>126</v>
      </c>
      <c r="L244" s="253" t="s">
        <v>622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619</v>
      </c>
      <c r="H245" s="212">
        <v>35.601761999999994</v>
      </c>
      <c r="I245" s="227">
        <v>3.3169592027207995</v>
      </c>
      <c r="J245" s="211" t="s">
        <v>590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607</v>
      </c>
      <c r="H246" s="212">
        <v>66.780901</v>
      </c>
      <c r="I246" s="227">
        <v>6.2218696967283993</v>
      </c>
      <c r="J246" s="211" t="s">
        <v>583</v>
      </c>
      <c r="K246" s="228" t="s">
        <v>126</v>
      </c>
      <c r="L246" s="253" t="s">
        <v>632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584</v>
      </c>
      <c r="H247" s="212">
        <v>55.450851000000007</v>
      </c>
      <c r="I247" s="227">
        <v>5.1662670663084009</v>
      </c>
      <c r="J247" s="211" t="s">
        <v>565</v>
      </c>
      <c r="K247" s="228" t="s">
        <v>126</v>
      </c>
      <c r="L247" s="253" t="s">
        <v>631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591</v>
      </c>
      <c r="H248" s="212">
        <v>37.931087999999995</v>
      </c>
      <c r="I248" s="227">
        <v>3.5339787792191997</v>
      </c>
      <c r="J248" s="211" t="s">
        <v>557</v>
      </c>
      <c r="K248" s="228" t="s">
        <v>126</v>
      </c>
      <c r="L248" s="253" t="s">
        <v>630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596</v>
      </c>
      <c r="H249" s="212">
        <v>37.138323999999997</v>
      </c>
      <c r="I249" s="227">
        <v>3.4601182257615997</v>
      </c>
      <c r="J249" s="211" t="s">
        <v>624</v>
      </c>
      <c r="K249" s="228" t="s">
        <v>126</v>
      </c>
      <c r="L249" s="253" t="s">
        <v>567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606</v>
      </c>
      <c r="H250" s="212">
        <v>34.789810000000003</v>
      </c>
      <c r="I250" s="227">
        <v>3.2413109340040003</v>
      </c>
      <c r="J250" s="211" t="s">
        <v>633</v>
      </c>
      <c r="K250" s="228" t="s">
        <v>126</v>
      </c>
      <c r="L250" s="253" t="s">
        <v>625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599</v>
      </c>
      <c r="H251" s="212">
        <v>62.443705999999999</v>
      </c>
      <c r="I251" s="227">
        <v>5.8177801780904002</v>
      </c>
      <c r="J251" s="211" t="s">
        <v>557</v>
      </c>
      <c r="K251" s="228" t="s">
        <v>126</v>
      </c>
      <c r="L251" s="253" t="s">
        <v>629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601</v>
      </c>
      <c r="H252" s="212">
        <v>77.076931999999999</v>
      </c>
      <c r="I252" s="227">
        <v>7.1811344313488004</v>
      </c>
      <c r="J252" s="211" t="s">
        <v>626</v>
      </c>
      <c r="K252" s="228" t="s">
        <v>126</v>
      </c>
      <c r="L252" s="253" t="s">
        <v>603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612</v>
      </c>
      <c r="H253" s="212">
        <v>72.155540000000002</v>
      </c>
      <c r="I253" s="227">
        <v>6.7226162129360008</v>
      </c>
      <c r="J253" s="211" t="s">
        <v>670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597</v>
      </c>
      <c r="H254" s="212">
        <v>87.021340000000009</v>
      </c>
      <c r="I254" s="227">
        <v>8.1076390136560015</v>
      </c>
      <c r="J254" s="211" t="s">
        <v>623</v>
      </c>
      <c r="K254" s="228" t="s">
        <v>126</v>
      </c>
      <c r="L254" s="253" t="s">
        <v>568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592</v>
      </c>
      <c r="H255" s="212">
        <v>37.931087999999995</v>
      </c>
      <c r="I255" s="227">
        <v>3.5339787792191997</v>
      </c>
      <c r="J255" s="211" t="s">
        <v>671</v>
      </c>
      <c r="K255" s="228" t="s">
        <v>126</v>
      </c>
      <c r="L255" s="253" t="s">
        <v>622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619</v>
      </c>
      <c r="H256" s="212">
        <v>55.450851000000007</v>
      </c>
      <c r="I256" s="227">
        <v>5.1662670663084009</v>
      </c>
      <c r="J256" s="211" t="s">
        <v>639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606</v>
      </c>
      <c r="H257" s="212">
        <v>36.159755999999994</v>
      </c>
      <c r="I257" s="227">
        <v>3.3689466109103994</v>
      </c>
      <c r="J257" s="211" t="s">
        <v>633</v>
      </c>
      <c r="K257" s="228" t="s">
        <v>126</v>
      </c>
      <c r="L257" s="253" t="s">
        <v>625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609</v>
      </c>
      <c r="H258" s="212">
        <v>137.04611199999999</v>
      </c>
      <c r="I258" s="227">
        <v>12.768366981260799</v>
      </c>
      <c r="J258" s="211" t="s">
        <v>582</v>
      </c>
      <c r="K258" s="228" t="s">
        <v>126</v>
      </c>
      <c r="L258" s="253" t="s">
        <v>628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591</v>
      </c>
      <c r="H259" s="212">
        <v>35.601761999999994</v>
      </c>
      <c r="I259" s="227">
        <v>3.3169592027207995</v>
      </c>
      <c r="J259" s="211" t="s">
        <v>565</v>
      </c>
      <c r="K259" s="228" t="s">
        <v>126</v>
      </c>
      <c r="L259" s="253" t="s">
        <v>630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581</v>
      </c>
      <c r="H260" s="212">
        <v>37.931087999999995</v>
      </c>
      <c r="I260" s="227">
        <v>3.5339787792191997</v>
      </c>
      <c r="J260" s="211" t="s">
        <v>614</v>
      </c>
      <c r="K260" s="228" t="s">
        <v>126</v>
      </c>
      <c r="L260" s="253" t="s">
        <v>571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597</v>
      </c>
      <c r="H261" s="212">
        <v>36.159755999999994</v>
      </c>
      <c r="I261" s="227">
        <v>3.3689466109103994</v>
      </c>
      <c r="J261" s="211" t="s">
        <v>623</v>
      </c>
      <c r="K261" s="228" t="s">
        <v>126</v>
      </c>
      <c r="L261" s="253" t="s">
        <v>568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606</v>
      </c>
      <c r="H262" s="212">
        <v>37.138323999999997</v>
      </c>
      <c r="I262" s="227">
        <v>3.4601182257615997</v>
      </c>
      <c r="J262" s="211" t="s">
        <v>633</v>
      </c>
      <c r="K262" s="228" t="s">
        <v>126</v>
      </c>
      <c r="L262" s="220" t="s">
        <v>625</v>
      </c>
    </row>
    <row r="263" spans="1:12" s="235" customFormat="1" x14ac:dyDescent="0.25">
      <c r="A263" s="219">
        <f t="shared" si="5"/>
        <v>259</v>
      </c>
      <c r="B263" s="231">
        <v>2</v>
      </c>
      <c r="C263" s="299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609</v>
      </c>
      <c r="H263" s="212">
        <v>37.931087999999995</v>
      </c>
      <c r="I263" s="227">
        <v>3.5339787792191997</v>
      </c>
      <c r="J263" s="211" t="s">
        <v>582</v>
      </c>
      <c r="K263" s="228" t="s">
        <v>126</v>
      </c>
      <c r="L263" s="220" t="s">
        <v>628</v>
      </c>
    </row>
    <row r="264" spans="1:12" x14ac:dyDescent="0.25">
      <c r="A264" s="219">
        <f t="shared" si="5"/>
        <v>260</v>
      </c>
      <c r="B264" s="231">
        <v>3</v>
      </c>
      <c r="C264" s="299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597</v>
      </c>
      <c r="H264" s="212">
        <v>37.931087999999995</v>
      </c>
      <c r="I264" s="227">
        <v>3.5339787792191997</v>
      </c>
      <c r="J264" s="300" t="s">
        <v>623</v>
      </c>
      <c r="K264" s="231" t="s">
        <v>126</v>
      </c>
      <c r="L264" s="234" t="s">
        <v>568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608</v>
      </c>
      <c r="H265" s="212">
        <v>173.560912</v>
      </c>
      <c r="I265" s="227">
        <v>16.170392473580801</v>
      </c>
      <c r="J265" s="211" t="s">
        <v>605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9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581</v>
      </c>
      <c r="H266" s="212">
        <v>37.931087999999995</v>
      </c>
      <c r="I266" s="227">
        <v>3.5339787792191997</v>
      </c>
      <c r="J266" s="300" t="s">
        <v>614</v>
      </c>
      <c r="K266" s="231" t="s">
        <v>126</v>
      </c>
      <c r="L266" s="234" t="s">
        <v>571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594</v>
      </c>
      <c r="H267" s="212">
        <v>43.804423999999997</v>
      </c>
      <c r="I267" s="227">
        <v>4.0811880970015997</v>
      </c>
      <c r="J267" s="211" t="s">
        <v>626</v>
      </c>
      <c r="K267" s="231" t="s">
        <v>126</v>
      </c>
      <c r="L267" s="220" t="s">
        <v>627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609</v>
      </c>
      <c r="H268" s="212">
        <v>37.931087999999995</v>
      </c>
      <c r="I268" s="227">
        <v>3.5339787792191997</v>
      </c>
      <c r="J268" s="211" t="s">
        <v>582</v>
      </c>
      <c r="K268" s="228" t="s">
        <v>126</v>
      </c>
      <c r="L268" s="220" t="s">
        <v>628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597</v>
      </c>
      <c r="H269" s="212">
        <v>37.931087999999995</v>
      </c>
      <c r="I269" s="227">
        <v>3.5339787792191997</v>
      </c>
      <c r="J269" s="211" t="s">
        <v>623</v>
      </c>
      <c r="K269" s="228" t="s">
        <v>126</v>
      </c>
      <c r="L269" s="220" t="s">
        <v>568</v>
      </c>
    </row>
    <row r="270" spans="1:12" s="235" customFormat="1" x14ac:dyDescent="0.25">
      <c r="A270" s="219">
        <f t="shared" si="5"/>
        <v>266</v>
      </c>
      <c r="B270" s="231">
        <v>9</v>
      </c>
      <c r="C270" s="299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591</v>
      </c>
      <c r="H270" s="335">
        <v>64.884298000000001</v>
      </c>
      <c r="I270" s="335">
        <v>6.0451662297831996</v>
      </c>
      <c r="J270" s="211" t="s">
        <v>565</v>
      </c>
      <c r="K270" s="231" t="s">
        <v>126</v>
      </c>
      <c r="L270" s="220" t="s">
        <v>630</v>
      </c>
    </row>
    <row r="271" spans="1:12" s="235" customFormat="1" x14ac:dyDescent="0.25">
      <c r="A271" s="219">
        <f t="shared" si="5"/>
        <v>267</v>
      </c>
      <c r="B271" s="231">
        <v>10</v>
      </c>
      <c r="C271" s="299" t="s">
        <v>81</v>
      </c>
      <c r="D271" s="219" t="str">
        <f>IFERROR(VLOOKUP(C271,[81]Foundation!$C$5:$D$551,2,0),"")</f>
        <v>DA+6</v>
      </c>
      <c r="E271" s="210">
        <v>45967</v>
      </c>
      <c r="F271" s="353">
        <v>45974</v>
      </c>
      <c r="G271" s="230" t="s">
        <v>606</v>
      </c>
      <c r="H271" s="212">
        <v>43.804423999999997</v>
      </c>
      <c r="I271" s="227">
        <v>4.0811880970015997</v>
      </c>
      <c r="J271" s="300" t="s">
        <v>633</v>
      </c>
      <c r="K271" s="231" t="s">
        <v>126</v>
      </c>
      <c r="L271" s="234" t="s">
        <v>625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53">
        <v>45974</v>
      </c>
      <c r="G272" s="211" t="s">
        <v>612</v>
      </c>
      <c r="H272" s="212">
        <v>96.879900000000006</v>
      </c>
      <c r="I272" s="227">
        <v>9.0261452751600011</v>
      </c>
      <c r="J272" s="211" t="s">
        <v>670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581</v>
      </c>
      <c r="H273" s="212">
        <v>37.931087999999995</v>
      </c>
      <c r="I273" s="227">
        <v>3.5339787792191997</v>
      </c>
      <c r="J273" s="211" t="s">
        <v>614</v>
      </c>
      <c r="K273" s="228" t="s">
        <v>126</v>
      </c>
      <c r="L273" s="220" t="s">
        <v>571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599</v>
      </c>
      <c r="H274" s="212">
        <v>37.138323999999997</v>
      </c>
      <c r="I274" s="227">
        <v>3.4601182257615997</v>
      </c>
      <c r="J274" s="211" t="s">
        <v>641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597</v>
      </c>
      <c r="H275" s="212">
        <v>36.159755999999994</v>
      </c>
      <c r="I275" s="227">
        <v>3.3689466109103994</v>
      </c>
      <c r="J275" s="211" t="s">
        <v>639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9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591</v>
      </c>
      <c r="H276" s="335">
        <v>34.789810000000003</v>
      </c>
      <c r="I276" s="358">
        <v>3.2413109340040003</v>
      </c>
      <c r="J276" s="230" t="s">
        <v>565</v>
      </c>
      <c r="K276" s="228" t="s">
        <v>126</v>
      </c>
      <c r="L276" s="234" t="s">
        <v>630</v>
      </c>
    </row>
    <row r="277" spans="1:12" s="235" customFormat="1" x14ac:dyDescent="0.25">
      <c r="A277" s="219">
        <f t="shared" si="5"/>
        <v>273</v>
      </c>
      <c r="B277" s="231">
        <v>16</v>
      </c>
      <c r="C277" s="299" t="s">
        <v>190</v>
      </c>
      <c r="D277" s="219" t="str">
        <f>IFERROR(VLOOKUP(C277,[81]Foundation!$C$5:$D$551,2,0),"")</f>
        <v>DA-1.5</v>
      </c>
      <c r="E277" s="210">
        <v>45977</v>
      </c>
      <c r="F277" s="353">
        <v>45982</v>
      </c>
      <c r="G277" s="230" t="s">
        <v>581</v>
      </c>
      <c r="H277" s="335">
        <v>35.601761999999994</v>
      </c>
      <c r="I277" s="358">
        <v>3.3169592027207995</v>
      </c>
      <c r="J277" s="230" t="s">
        <v>727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9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609</v>
      </c>
      <c r="H278" s="335">
        <v>73.244547999999995</v>
      </c>
      <c r="I278" s="358">
        <v>6.8240773458832003</v>
      </c>
      <c r="J278" s="230" t="s">
        <v>598</v>
      </c>
      <c r="K278" s="228" t="s">
        <v>126</v>
      </c>
      <c r="L278" s="234" t="s">
        <v>628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585</v>
      </c>
      <c r="H279" s="212">
        <v>124.94995199999998</v>
      </c>
      <c r="I279" s="227">
        <v>11.641387107916797</v>
      </c>
      <c r="J279" s="211" t="s">
        <v>605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9" t="s">
        <v>395</v>
      </c>
      <c r="D280" s="219" t="str">
        <f>IFERROR(VLOOKUP(C280,[81]Foundation!$C$5:$D$551,2,0),"")</f>
        <v>DB1+9</v>
      </c>
      <c r="E280" s="353">
        <v>45975</v>
      </c>
      <c r="F280" s="210">
        <v>45988</v>
      </c>
      <c r="G280" s="211" t="s">
        <v>606</v>
      </c>
      <c r="H280" s="335">
        <v>66.780901</v>
      </c>
      <c r="I280" s="358">
        <v>6.2218696967283993</v>
      </c>
      <c r="J280" s="230" t="s">
        <v>621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9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597</v>
      </c>
      <c r="H281" s="335">
        <v>43.804423999999997</v>
      </c>
      <c r="I281" s="358">
        <v>4.0811880970015997</v>
      </c>
      <c r="J281" s="230" t="s">
        <v>623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9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591</v>
      </c>
      <c r="H282" s="335">
        <v>35.601761999999994</v>
      </c>
      <c r="I282" s="358">
        <v>3.3169592027207995</v>
      </c>
      <c r="J282" s="230" t="s">
        <v>577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9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581</v>
      </c>
      <c r="H283" s="335">
        <v>36.159755999999994</v>
      </c>
      <c r="I283" s="358">
        <v>3.3689466109103994</v>
      </c>
      <c r="J283" s="230" t="s">
        <v>728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608</v>
      </c>
      <c r="H284" s="212">
        <v>173.560912</v>
      </c>
      <c r="I284" s="227">
        <v>16.170392473580801</v>
      </c>
      <c r="J284" s="211" t="s">
        <v>590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594</v>
      </c>
      <c r="H285" s="212">
        <v>43.804423999999997</v>
      </c>
      <c r="I285" s="227">
        <v>4.0811880970015997</v>
      </c>
      <c r="J285" s="211" t="s">
        <v>565</v>
      </c>
      <c r="K285" s="228" t="s">
        <v>126</v>
      </c>
      <c r="L285" s="365" t="s">
        <v>627</v>
      </c>
    </row>
    <row r="286" spans="1:12" s="235" customFormat="1" x14ac:dyDescent="0.25">
      <c r="A286" s="219">
        <v>282</v>
      </c>
      <c r="B286" s="231">
        <v>1</v>
      </c>
      <c r="C286" s="299" t="s">
        <v>148</v>
      </c>
      <c r="D286" s="219" t="s">
        <v>48</v>
      </c>
      <c r="E286" s="210">
        <v>45988</v>
      </c>
      <c r="F286" s="210">
        <v>45994</v>
      </c>
      <c r="G286" s="230" t="s">
        <v>609</v>
      </c>
      <c r="H286" s="335">
        <v>43.804423999999997</v>
      </c>
      <c r="I286" s="358">
        <v>4.0811880970015997</v>
      </c>
      <c r="J286" s="230" t="s">
        <v>598</v>
      </c>
      <c r="K286" s="228" t="s">
        <v>126</v>
      </c>
      <c r="L286" s="230" t="s">
        <v>628</v>
      </c>
    </row>
    <row r="287" spans="1:12" s="235" customFormat="1" x14ac:dyDescent="0.25">
      <c r="A287" s="219">
        <v>283</v>
      </c>
      <c r="B287" s="231">
        <v>2</v>
      </c>
      <c r="C287" s="299" t="s">
        <v>57</v>
      </c>
      <c r="D287" s="219" t="s">
        <v>71</v>
      </c>
      <c r="E287" s="210">
        <v>45989</v>
      </c>
      <c r="F287" s="210">
        <v>45996</v>
      </c>
      <c r="G287" s="230" t="s">
        <v>591</v>
      </c>
      <c r="H287" s="335">
        <v>37.138323999999997</v>
      </c>
      <c r="I287" s="358">
        <v>3.4601182257615997</v>
      </c>
      <c r="J287" s="230" t="s">
        <v>577</v>
      </c>
      <c r="K287" s="228" t="s">
        <v>126</v>
      </c>
      <c r="L287" s="230" t="s">
        <v>630</v>
      </c>
    </row>
    <row r="288" spans="1:12" s="235" customFormat="1" x14ac:dyDescent="0.25">
      <c r="A288" s="219">
        <v>284</v>
      </c>
      <c r="B288" s="231">
        <v>3</v>
      </c>
      <c r="C288" s="299" t="s">
        <v>192</v>
      </c>
      <c r="D288" s="219" t="s">
        <v>48</v>
      </c>
      <c r="E288" s="210">
        <v>45990</v>
      </c>
      <c r="F288" s="210">
        <v>45997</v>
      </c>
      <c r="G288" s="230" t="s">
        <v>581</v>
      </c>
      <c r="H288" s="335">
        <v>43.804423999999997</v>
      </c>
      <c r="I288" s="358">
        <v>4.0811880970015997</v>
      </c>
      <c r="J288" s="230" t="s">
        <v>729</v>
      </c>
      <c r="K288" s="228" t="s">
        <v>126</v>
      </c>
      <c r="L288" s="230" t="s">
        <v>571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609</v>
      </c>
      <c r="H289" s="335">
        <v>36.159755999999994</v>
      </c>
      <c r="I289" s="358">
        <v>3.3689466109103994</v>
      </c>
      <c r="J289" s="211" t="s">
        <v>598</v>
      </c>
      <c r="K289" s="228" t="s">
        <v>126</v>
      </c>
      <c r="L289" s="365" t="s">
        <v>628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591</v>
      </c>
      <c r="H290" s="335">
        <v>45.697022000000004</v>
      </c>
      <c r="I290" s="358">
        <v>4.2575184245048003</v>
      </c>
      <c r="J290" s="211" t="s">
        <v>577</v>
      </c>
      <c r="K290" s="228" t="s">
        <v>126</v>
      </c>
      <c r="L290" s="365" t="s">
        <v>630</v>
      </c>
    </row>
    <row r="291" spans="1:12" s="235" customFormat="1" x14ac:dyDescent="0.25">
      <c r="A291" s="219">
        <v>287</v>
      </c>
      <c r="B291" s="231">
        <v>6</v>
      </c>
      <c r="C291" s="299" t="s">
        <v>11</v>
      </c>
      <c r="D291" s="219" t="s">
        <v>87</v>
      </c>
      <c r="E291" s="210">
        <v>45991</v>
      </c>
      <c r="F291" s="210">
        <v>46008</v>
      </c>
      <c r="G291" s="230" t="s">
        <v>608</v>
      </c>
      <c r="H291" s="335">
        <v>124.94995199999998</v>
      </c>
      <c r="I291" s="358">
        <v>11.641387107916797</v>
      </c>
      <c r="J291" s="230" t="s">
        <v>587</v>
      </c>
      <c r="K291" s="228" t="s">
        <v>126</v>
      </c>
      <c r="L291" s="230"/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581</v>
      </c>
      <c r="H292" s="335">
        <v>36.159755999999994</v>
      </c>
      <c r="I292" s="358">
        <v>3.3689466109103994</v>
      </c>
      <c r="J292" s="211" t="s">
        <v>577</v>
      </c>
      <c r="K292" s="228" t="s">
        <v>126</v>
      </c>
      <c r="L292" s="366" t="s">
        <v>630</v>
      </c>
    </row>
    <row r="293" spans="1:12" s="235" customFormat="1" x14ac:dyDescent="0.25">
      <c r="A293" s="219">
        <v>289</v>
      </c>
      <c r="B293" s="231">
        <v>8</v>
      </c>
      <c r="C293" s="299" t="s">
        <v>382</v>
      </c>
      <c r="D293" s="219" t="s">
        <v>737</v>
      </c>
      <c r="E293" s="210">
        <v>45991</v>
      </c>
      <c r="F293" s="210">
        <v>46012</v>
      </c>
      <c r="G293" s="230" t="s">
        <v>594</v>
      </c>
      <c r="H293" s="335">
        <v>82.998000000000005</v>
      </c>
      <c r="I293" s="358">
        <v>7.7327908632</v>
      </c>
      <c r="J293" s="230" t="s">
        <v>565</v>
      </c>
      <c r="K293" s="228" t="s">
        <v>126</v>
      </c>
      <c r="L293" s="366" t="s">
        <v>603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606</v>
      </c>
      <c r="H294" s="335">
        <v>36.159755999999994</v>
      </c>
      <c r="I294" s="358">
        <v>3.3689466109103994</v>
      </c>
      <c r="J294" s="211" t="s">
        <v>731</v>
      </c>
      <c r="K294" s="228" t="s">
        <v>126</v>
      </c>
      <c r="L294" s="366" t="s">
        <v>628</v>
      </c>
    </row>
    <row r="295" spans="1:12" s="235" customFormat="1" x14ac:dyDescent="0.25">
      <c r="A295" s="219">
        <v>291</v>
      </c>
      <c r="B295" s="231">
        <v>10</v>
      </c>
      <c r="C295" s="299" t="s">
        <v>13</v>
      </c>
      <c r="D295" s="219" t="s">
        <v>111</v>
      </c>
      <c r="E295" s="210">
        <v>45977</v>
      </c>
      <c r="F295" s="210">
        <v>46014</v>
      </c>
      <c r="G295" s="230" t="s">
        <v>592</v>
      </c>
      <c r="H295" s="335">
        <v>65.872484</v>
      </c>
      <c r="I295" s="358">
        <v>6.1372339383056005</v>
      </c>
      <c r="J295" s="230" t="s">
        <v>729</v>
      </c>
      <c r="K295" s="228" t="s">
        <v>126</v>
      </c>
      <c r="L295" s="366" t="s">
        <v>732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581</v>
      </c>
      <c r="H296" s="335">
        <v>36.159755999999994</v>
      </c>
      <c r="I296" s="358">
        <v>3.3689466109103994</v>
      </c>
      <c r="J296" s="211" t="s">
        <v>577</v>
      </c>
      <c r="K296" s="228" t="s">
        <v>126</v>
      </c>
      <c r="L296" s="366" t="s">
        <v>630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594</v>
      </c>
      <c r="H297" s="335">
        <v>35.601761999999994</v>
      </c>
      <c r="I297" s="358">
        <v>3.3169592027207995</v>
      </c>
      <c r="J297" s="211" t="s">
        <v>565</v>
      </c>
      <c r="K297" s="228" t="s">
        <v>126</v>
      </c>
      <c r="L297" s="366" t="s">
        <v>603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608</v>
      </c>
      <c r="H298" s="335">
        <v>101.952592</v>
      </c>
      <c r="I298" s="358">
        <v>9.4987598724927995</v>
      </c>
      <c r="J298" s="211" t="s">
        <v>587</v>
      </c>
      <c r="K298" s="228" t="s">
        <v>126</v>
      </c>
      <c r="L298" s="366" t="s">
        <v>733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581</v>
      </c>
      <c r="H299" s="335">
        <v>43.804423999999997</v>
      </c>
      <c r="I299" s="358">
        <v>4.0811880970015997</v>
      </c>
      <c r="J299" s="211" t="s">
        <v>577</v>
      </c>
      <c r="K299" s="228" t="s">
        <v>126</v>
      </c>
      <c r="L299" s="366" t="s">
        <v>630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581</v>
      </c>
      <c r="H300" s="335">
        <v>34.789810000000003</v>
      </c>
      <c r="I300" s="358">
        <v>3.2413109340040003</v>
      </c>
      <c r="J300" s="211" t="s">
        <v>577</v>
      </c>
      <c r="K300" s="228" t="s">
        <v>126</v>
      </c>
      <c r="L300" s="366" t="s">
        <v>630</v>
      </c>
    </row>
    <row r="301" spans="1:12" s="221" customFormat="1" x14ac:dyDescent="0.25">
      <c r="A301" s="254">
        <v>296</v>
      </c>
      <c r="B301" s="254"/>
      <c r="C301" s="362" t="s">
        <v>478</v>
      </c>
      <c r="D301" s="254" t="str">
        <f>IFERROR(VLOOKUP(C301,[83]Foundation!$C$5:$D$551,2,0),"")</f>
        <v>DD45+0</v>
      </c>
      <c r="E301" s="255">
        <v>46023</v>
      </c>
      <c r="F301" s="255"/>
      <c r="G301" s="261" t="s">
        <v>580</v>
      </c>
      <c r="H301" s="262">
        <v>73.244547999999995</v>
      </c>
      <c r="I301" s="351">
        <v>6.8240773458832003</v>
      </c>
      <c r="J301" s="363" t="s">
        <v>729</v>
      </c>
      <c r="K301" s="256" t="s">
        <v>151</v>
      </c>
      <c r="L301" s="364" t="s">
        <v>603</v>
      </c>
    </row>
    <row r="302" spans="1:12" s="221" customFormat="1" x14ac:dyDescent="0.25">
      <c r="A302" s="254">
        <v>297</v>
      </c>
      <c r="B302" s="254"/>
      <c r="C302" s="362" t="s">
        <v>247</v>
      </c>
      <c r="D302" s="254" t="str">
        <f>IFERROR(VLOOKUP(C302,[83]Foundation!$C$5:$D$551,2,0),"")</f>
        <v>DB1+9</v>
      </c>
      <c r="E302" s="255">
        <v>46023</v>
      </c>
      <c r="F302" s="255"/>
      <c r="G302" s="261" t="s">
        <v>608</v>
      </c>
      <c r="H302" s="262">
        <v>66.780901</v>
      </c>
      <c r="I302" s="351">
        <v>6.2218696967283993</v>
      </c>
      <c r="J302" s="363" t="s">
        <v>731</v>
      </c>
      <c r="K302" s="256" t="s">
        <v>151</v>
      </c>
      <c r="L302" s="364" t="s">
        <v>733</v>
      </c>
    </row>
    <row r="303" spans="1:12" s="221" customFormat="1" x14ac:dyDescent="0.25">
      <c r="A303" s="254">
        <v>298</v>
      </c>
      <c r="B303" s="254"/>
      <c r="C303" s="362" t="s">
        <v>338</v>
      </c>
      <c r="D303" s="254" t="str">
        <f>IFERROR(VLOOKUP(C303,[84]Foundation!$C$5:$D$551,2,0),"")</f>
        <v>DA+3</v>
      </c>
      <c r="E303" s="255">
        <v>46034</v>
      </c>
      <c r="F303" s="255"/>
      <c r="G303" s="261" t="s">
        <v>741</v>
      </c>
      <c r="H303" s="262">
        <v>37.931087999999995</v>
      </c>
      <c r="I303" s="351">
        <v>3.5339787792191997</v>
      </c>
      <c r="J303" s="363" t="s">
        <v>577</v>
      </c>
      <c r="K303" s="256" t="s">
        <v>151</v>
      </c>
      <c r="L303" s="364" t="s">
        <v>630</v>
      </c>
    </row>
  </sheetData>
  <mergeCells count="2">
    <mergeCell ref="A1:L1"/>
    <mergeCell ref="A2:L2"/>
  </mergeCells>
  <conditionalFormatting sqref="C196:C204">
    <cfRule type="duplicateValues" dxfId="42" priority="9"/>
    <cfRule type="duplicateValues" dxfId="41" priority="10"/>
    <cfRule type="duplicateValues" dxfId="40" priority="11"/>
    <cfRule type="duplicateValues" dxfId="39" priority="12"/>
    <cfRule type="duplicateValues" dxfId="38" priority="13"/>
    <cfRule type="duplicateValues" dxfId="37" priority="14"/>
    <cfRule type="duplicateValues" dxfId="36" priority="15"/>
  </conditionalFormatting>
  <conditionalFormatting sqref="C237:C244">
    <cfRule type="duplicateValues" dxfId="35" priority="7"/>
  </conditionalFormatting>
  <conditionalFormatting sqref="C268:C275 C284:C285 C279">
    <cfRule type="duplicateValues" dxfId="34" priority="1375"/>
  </conditionalFormatting>
  <conditionalFormatting sqref="C279 C267 C245:C256 C258:C260 C265">
    <cfRule type="duplicateValues" dxfId="33" priority="1378"/>
  </conditionalFormatting>
  <conditionalFormatting sqref="C284:C285 C272:C275 C261:C262 C257 C268:C269">
    <cfRule type="duplicateValues" dxfId="32" priority="1348"/>
  </conditionalFormatting>
  <conditionalFormatting sqref="C289:C290 C292 C294 C296:C302">
    <cfRule type="duplicateValues" dxfId="31" priority="1416"/>
  </conditionalFormatting>
  <conditionalFormatting sqref="C303">
    <cfRule type="duplicateValues" dxfId="30" priority="1"/>
  </conditionalFormatting>
  <conditionalFormatting sqref="C304:C1048576 C286:C288 C295 C293 C291 C280:C283 C276:C278 C270:C271 C266 C263:C264 C1:C236">
    <cfRule type="duplicateValues" dxfId="29" priority="1392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16" workbookViewId="0">
      <selection activeCell="N21" sqref="N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33" customWidth="1"/>
    <col min="9" max="9" width="13.42578125" style="333" customWidth="1"/>
    <col min="10" max="10" width="12.5703125" customWidth="1"/>
    <col min="11" max="11" width="14.140625" bestFit="1" customWidth="1"/>
    <col min="12" max="12" width="16.7109375" style="33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49.5703125" customWidth="1"/>
  </cols>
  <sheetData>
    <row r="1" spans="1:17" ht="15.75" x14ac:dyDescent="0.25">
      <c r="A1" s="347" t="s">
        <v>672</v>
      </c>
      <c r="B1" s="347"/>
      <c r="C1" s="347"/>
      <c r="D1" s="347">
        <v>37</v>
      </c>
      <c r="E1" s="303"/>
      <c r="F1" s="303"/>
      <c r="G1" s="303"/>
      <c r="H1" s="303"/>
      <c r="I1" s="303"/>
      <c r="J1" s="303"/>
      <c r="K1" s="303"/>
      <c r="L1" s="303"/>
      <c r="M1" s="305"/>
    </row>
    <row r="2" spans="1:17" ht="16.5" thickBot="1" x14ac:dyDescent="0.3">
      <c r="A2" s="348" t="s">
        <v>725</v>
      </c>
      <c r="B2" s="348"/>
      <c r="C2" s="348"/>
      <c r="D2" s="347">
        <v>23</v>
      </c>
      <c r="E2" s="304"/>
      <c r="F2" s="304"/>
      <c r="G2" s="306"/>
      <c r="H2" s="307"/>
      <c r="I2" s="307"/>
      <c r="J2" s="306"/>
      <c r="K2" s="304"/>
      <c r="L2" s="307"/>
      <c r="M2" s="306"/>
    </row>
    <row r="3" spans="1:17" ht="45.75" customHeight="1" thickBot="1" x14ac:dyDescent="0.3">
      <c r="A3" s="308" t="s">
        <v>673</v>
      </c>
      <c r="B3" s="309" t="s">
        <v>674</v>
      </c>
      <c r="C3" s="309" t="s">
        <v>675</v>
      </c>
      <c r="D3" s="309" t="s">
        <v>676</v>
      </c>
      <c r="E3" s="310" t="s">
        <v>677</v>
      </c>
      <c r="F3" s="310" t="s">
        <v>726</v>
      </c>
      <c r="G3" s="311" t="s">
        <v>678</v>
      </c>
      <c r="H3" s="310" t="s">
        <v>679</v>
      </c>
      <c r="I3" s="310" t="s">
        <v>680</v>
      </c>
      <c r="J3" s="309" t="s">
        <v>681</v>
      </c>
      <c r="K3" s="310" t="s">
        <v>682</v>
      </c>
      <c r="L3" s="310" t="s">
        <v>683</v>
      </c>
      <c r="M3" s="309" t="s">
        <v>684</v>
      </c>
      <c r="N3" s="309" t="s">
        <v>551</v>
      </c>
      <c r="O3" s="309" t="s">
        <v>685</v>
      </c>
      <c r="P3" s="309" t="s">
        <v>686</v>
      </c>
      <c r="Q3" s="312" t="s">
        <v>1</v>
      </c>
    </row>
    <row r="4" spans="1:17" x14ac:dyDescent="0.25">
      <c r="A4" s="313">
        <v>1</v>
      </c>
      <c r="B4" s="313" t="s">
        <v>67</v>
      </c>
      <c r="C4" s="314" t="s">
        <v>40</v>
      </c>
      <c r="D4" s="340">
        <v>4898.5879999999997</v>
      </c>
      <c r="E4" s="337" t="s">
        <v>689</v>
      </c>
      <c r="F4" s="350">
        <v>13</v>
      </c>
      <c r="G4" s="316" t="s">
        <v>688</v>
      </c>
      <c r="H4" s="317">
        <v>45709</v>
      </c>
      <c r="I4" s="317">
        <v>45714</v>
      </c>
      <c r="J4" s="315">
        <f t="shared" ref="J4:J11" si="0">D4</f>
        <v>4898.5879999999997</v>
      </c>
      <c r="K4" s="317">
        <f>I4+1</f>
        <v>45715</v>
      </c>
      <c r="L4" s="317">
        <v>45720</v>
      </c>
      <c r="M4" s="318">
        <f t="shared" ref="M4:M11" si="1">D4</f>
        <v>4898.5879999999997</v>
      </c>
      <c r="N4" s="319" t="s">
        <v>126</v>
      </c>
      <c r="O4" s="334" t="s">
        <v>691</v>
      </c>
      <c r="P4" s="313"/>
      <c r="Q4" s="313"/>
    </row>
    <row r="5" spans="1:17" x14ac:dyDescent="0.25">
      <c r="A5" s="320">
        <f>A4+1</f>
        <v>2</v>
      </c>
      <c r="B5" s="320" t="s">
        <v>403</v>
      </c>
      <c r="C5" s="231" t="s">
        <v>41</v>
      </c>
      <c r="D5" s="335">
        <v>2583.5889999999999</v>
      </c>
      <c r="E5" s="313" t="s">
        <v>689</v>
      </c>
      <c r="F5" s="313">
        <v>7</v>
      </c>
      <c r="G5" s="322" t="s">
        <v>688</v>
      </c>
      <c r="H5" s="323">
        <v>45733</v>
      </c>
      <c r="I5" s="323">
        <v>45736</v>
      </c>
      <c r="J5" s="321">
        <f t="shared" si="0"/>
        <v>2583.5889999999999</v>
      </c>
      <c r="K5" s="317">
        <f t="shared" ref="K5:K11" si="2">I5+1</f>
        <v>45737</v>
      </c>
      <c r="L5" s="323">
        <v>45763</v>
      </c>
      <c r="M5" s="324">
        <f t="shared" si="1"/>
        <v>2583.5889999999999</v>
      </c>
      <c r="N5" s="325" t="s">
        <v>126</v>
      </c>
      <c r="O5" s="320" t="s">
        <v>691</v>
      </c>
      <c r="P5" s="320"/>
      <c r="Q5" s="320"/>
    </row>
    <row r="6" spans="1:17" x14ac:dyDescent="0.25">
      <c r="A6" s="320">
        <f t="shared" ref="A6:A18" si="3">A5+1</f>
        <v>3</v>
      </c>
      <c r="B6" s="320" t="s">
        <v>41</v>
      </c>
      <c r="C6" s="231" t="s">
        <v>42</v>
      </c>
      <c r="D6" s="335">
        <v>4163.6769999999997</v>
      </c>
      <c r="E6" s="313" t="s">
        <v>689</v>
      </c>
      <c r="F6" s="313">
        <v>11</v>
      </c>
      <c r="G6" s="322" t="s">
        <v>688</v>
      </c>
      <c r="H6" s="323">
        <v>45745</v>
      </c>
      <c r="I6" s="323">
        <v>45752</v>
      </c>
      <c r="J6" s="321">
        <f t="shared" si="0"/>
        <v>4163.6769999999997</v>
      </c>
      <c r="K6" s="317">
        <f t="shared" si="2"/>
        <v>45753</v>
      </c>
      <c r="L6" s="323">
        <v>45763</v>
      </c>
      <c r="M6" s="324">
        <f t="shared" si="1"/>
        <v>4163.6769999999997</v>
      </c>
      <c r="N6" s="325" t="s">
        <v>126</v>
      </c>
      <c r="O6" s="231" t="s">
        <v>691</v>
      </c>
      <c r="P6" s="320"/>
      <c r="Q6" s="320"/>
    </row>
    <row r="7" spans="1:17" x14ac:dyDescent="0.25">
      <c r="A7" s="320">
        <f t="shared" si="3"/>
        <v>4</v>
      </c>
      <c r="B7" s="320" t="str">
        <f>C6</f>
        <v>39/0</v>
      </c>
      <c r="C7" s="231" t="s">
        <v>43</v>
      </c>
      <c r="D7" s="335">
        <v>4716.8109999999997</v>
      </c>
      <c r="E7" s="313" t="s">
        <v>689</v>
      </c>
      <c r="F7" s="313">
        <v>12</v>
      </c>
      <c r="G7" s="322" t="s">
        <v>688</v>
      </c>
      <c r="H7" s="323">
        <v>45772</v>
      </c>
      <c r="I7" s="323">
        <v>45776</v>
      </c>
      <c r="J7" s="321">
        <f t="shared" si="0"/>
        <v>4716.8109999999997</v>
      </c>
      <c r="K7" s="317">
        <f t="shared" si="2"/>
        <v>45777</v>
      </c>
      <c r="L7" s="323">
        <v>45777</v>
      </c>
      <c r="M7" s="324">
        <f t="shared" si="1"/>
        <v>4716.8109999999997</v>
      </c>
      <c r="N7" s="325" t="s">
        <v>126</v>
      </c>
      <c r="O7" s="320" t="s">
        <v>691</v>
      </c>
      <c r="P7" s="320"/>
      <c r="Q7" s="320"/>
    </row>
    <row r="8" spans="1:17" x14ac:dyDescent="0.25">
      <c r="A8" s="320">
        <f t="shared" si="3"/>
        <v>5</v>
      </c>
      <c r="B8" s="320" t="s">
        <v>132</v>
      </c>
      <c r="C8" s="231" t="s">
        <v>251</v>
      </c>
      <c r="D8" s="335">
        <v>2699.2840000000001</v>
      </c>
      <c r="E8" s="313" t="s">
        <v>689</v>
      </c>
      <c r="F8" s="313">
        <v>7</v>
      </c>
      <c r="G8" s="322" t="s">
        <v>688</v>
      </c>
      <c r="H8" s="323">
        <v>45896</v>
      </c>
      <c r="I8" s="323">
        <v>45904</v>
      </c>
      <c r="J8" s="321">
        <f t="shared" si="0"/>
        <v>2699.2840000000001</v>
      </c>
      <c r="K8" s="317">
        <f t="shared" si="2"/>
        <v>45905</v>
      </c>
      <c r="L8" s="323">
        <v>45918</v>
      </c>
      <c r="M8" s="324">
        <f t="shared" si="1"/>
        <v>2699.2840000000001</v>
      </c>
      <c r="N8" s="325" t="s">
        <v>126</v>
      </c>
      <c r="O8" s="231" t="s">
        <v>692</v>
      </c>
      <c r="P8" s="320"/>
      <c r="Q8" s="320"/>
    </row>
    <row r="9" spans="1:17" x14ac:dyDescent="0.25">
      <c r="A9" s="320">
        <f t="shared" si="3"/>
        <v>6</v>
      </c>
      <c r="B9" s="320" t="str">
        <f>C8</f>
        <v>7A/0</v>
      </c>
      <c r="C9" s="231" t="s">
        <v>133</v>
      </c>
      <c r="D9" s="336">
        <v>2434.77</v>
      </c>
      <c r="E9" s="313" t="s">
        <v>689</v>
      </c>
      <c r="F9" s="313">
        <v>6</v>
      </c>
      <c r="G9" s="322" t="s">
        <v>688</v>
      </c>
      <c r="H9" s="323">
        <v>45912</v>
      </c>
      <c r="I9" s="323">
        <v>45916</v>
      </c>
      <c r="J9" s="321">
        <f t="shared" si="0"/>
        <v>2434.77</v>
      </c>
      <c r="K9" s="317">
        <f t="shared" si="2"/>
        <v>45917</v>
      </c>
      <c r="L9" s="323">
        <v>45925</v>
      </c>
      <c r="M9" s="324">
        <f t="shared" si="1"/>
        <v>2434.77</v>
      </c>
      <c r="N9" s="325" t="s">
        <v>126</v>
      </c>
      <c r="O9" s="231" t="s">
        <v>692</v>
      </c>
      <c r="P9" s="320"/>
      <c r="Q9" s="320"/>
    </row>
    <row r="10" spans="1:17" x14ac:dyDescent="0.25">
      <c r="A10" s="320">
        <f t="shared" si="3"/>
        <v>7</v>
      </c>
      <c r="B10" s="320" t="str">
        <f>C9</f>
        <v>8/0</v>
      </c>
      <c r="C10" s="231" t="s">
        <v>246</v>
      </c>
      <c r="D10" s="336">
        <v>4455</v>
      </c>
      <c r="E10" s="313" t="s">
        <v>689</v>
      </c>
      <c r="F10" s="313">
        <v>12</v>
      </c>
      <c r="G10" s="322" t="s">
        <v>688</v>
      </c>
      <c r="H10" s="323">
        <v>45935</v>
      </c>
      <c r="I10" s="323">
        <v>45945</v>
      </c>
      <c r="J10" s="321">
        <f t="shared" si="0"/>
        <v>4455</v>
      </c>
      <c r="K10" s="317">
        <f t="shared" si="2"/>
        <v>45946</v>
      </c>
      <c r="L10" s="323">
        <v>45952</v>
      </c>
      <c r="M10" s="324">
        <f t="shared" si="1"/>
        <v>4455</v>
      </c>
      <c r="N10" s="325" t="s">
        <v>126</v>
      </c>
      <c r="O10" s="231" t="s">
        <v>692</v>
      </c>
      <c r="P10" s="320"/>
      <c r="Q10" s="320"/>
    </row>
    <row r="11" spans="1:17" x14ac:dyDescent="0.25">
      <c r="A11" s="320">
        <f t="shared" si="3"/>
        <v>8</v>
      </c>
      <c r="B11" s="320" t="str">
        <f>C10</f>
        <v>8A/0</v>
      </c>
      <c r="C11" s="231" t="s">
        <v>134</v>
      </c>
      <c r="D11" s="336">
        <v>466.62900000000002</v>
      </c>
      <c r="E11" s="313" t="s">
        <v>687</v>
      </c>
      <c r="F11" s="313">
        <v>1</v>
      </c>
      <c r="G11" s="322" t="s">
        <v>688</v>
      </c>
      <c r="H11" s="323">
        <v>45933</v>
      </c>
      <c r="I11" s="323">
        <v>45935</v>
      </c>
      <c r="J11" s="321">
        <f t="shared" si="0"/>
        <v>466.62900000000002</v>
      </c>
      <c r="K11" s="317">
        <f t="shared" si="2"/>
        <v>45936</v>
      </c>
      <c r="L11" s="323">
        <v>45957</v>
      </c>
      <c r="M11" s="324">
        <f t="shared" si="1"/>
        <v>466.62900000000002</v>
      </c>
      <c r="N11" s="325" t="s">
        <v>126</v>
      </c>
      <c r="O11" s="231" t="s">
        <v>692</v>
      </c>
      <c r="P11" s="320"/>
      <c r="Q11" s="320"/>
    </row>
    <row r="12" spans="1:17" x14ac:dyDescent="0.25">
      <c r="A12" s="320">
        <f t="shared" si="3"/>
        <v>9</v>
      </c>
      <c r="B12" s="320" t="s">
        <v>129</v>
      </c>
      <c r="C12" s="231" t="s">
        <v>132</v>
      </c>
      <c r="D12" s="336">
        <v>4901.2360000000008</v>
      </c>
      <c r="E12" s="313" t="s">
        <v>689</v>
      </c>
      <c r="F12" s="313">
        <v>13</v>
      </c>
      <c r="G12" s="322" t="s">
        <v>688</v>
      </c>
      <c r="H12" s="323">
        <v>45980</v>
      </c>
      <c r="I12" s="323">
        <v>45984</v>
      </c>
      <c r="J12" s="321">
        <f t="shared" ref="J12:J16" si="4">D12</f>
        <v>4901.2360000000008</v>
      </c>
      <c r="K12" s="317">
        <v>45985</v>
      </c>
      <c r="L12" s="323">
        <v>45991</v>
      </c>
      <c r="M12" s="324">
        <f t="shared" ref="M12:M17" si="5">D12</f>
        <v>4901.2360000000008</v>
      </c>
      <c r="N12" s="325" t="s">
        <v>126</v>
      </c>
      <c r="O12" s="231" t="s">
        <v>692</v>
      </c>
      <c r="P12" s="320"/>
      <c r="Q12" s="320"/>
    </row>
    <row r="13" spans="1:17" x14ac:dyDescent="0.25">
      <c r="A13" s="231">
        <f t="shared" si="3"/>
        <v>10</v>
      </c>
      <c r="B13" s="231" t="s">
        <v>393</v>
      </c>
      <c r="C13" s="231" t="s">
        <v>129</v>
      </c>
      <c r="D13" s="335">
        <v>419.48</v>
      </c>
      <c r="E13" s="231" t="s">
        <v>687</v>
      </c>
      <c r="F13" s="231">
        <v>1</v>
      </c>
      <c r="G13" s="322" t="s">
        <v>688</v>
      </c>
      <c r="H13" s="232">
        <v>45966</v>
      </c>
      <c r="I13" s="232">
        <v>45970</v>
      </c>
      <c r="J13" s="335">
        <f t="shared" si="4"/>
        <v>419.48</v>
      </c>
      <c r="K13" s="353">
        <f>I13+1</f>
        <v>45971</v>
      </c>
      <c r="L13" s="353">
        <v>46003</v>
      </c>
      <c r="M13" s="324">
        <f t="shared" si="5"/>
        <v>419.48</v>
      </c>
      <c r="N13" s="325" t="s">
        <v>126</v>
      </c>
      <c r="O13" s="231" t="s">
        <v>692</v>
      </c>
      <c r="P13" s="231"/>
      <c r="Q13" s="230"/>
    </row>
    <row r="14" spans="1:17" x14ac:dyDescent="0.25">
      <c r="A14" s="231">
        <f t="shared" si="3"/>
        <v>11</v>
      </c>
      <c r="B14" s="231" t="s">
        <v>128</v>
      </c>
      <c r="C14" s="231" t="s">
        <v>393</v>
      </c>
      <c r="D14" s="335">
        <v>4418.3890000000001</v>
      </c>
      <c r="E14" s="231" t="s">
        <v>689</v>
      </c>
      <c r="F14" s="231">
        <v>11</v>
      </c>
      <c r="G14" s="322" t="s">
        <v>688</v>
      </c>
      <c r="H14" s="232">
        <v>45998</v>
      </c>
      <c r="I14" s="232">
        <v>46003</v>
      </c>
      <c r="J14" s="335">
        <f t="shared" si="4"/>
        <v>4418.3890000000001</v>
      </c>
      <c r="K14" s="353">
        <v>46008</v>
      </c>
      <c r="L14" s="353">
        <v>46013</v>
      </c>
      <c r="M14" s="324">
        <f t="shared" si="5"/>
        <v>4418.3890000000001</v>
      </c>
      <c r="N14" s="325" t="s">
        <v>126</v>
      </c>
      <c r="O14" s="231" t="s">
        <v>692</v>
      </c>
      <c r="P14" s="231"/>
      <c r="Q14" s="230"/>
    </row>
    <row r="15" spans="1:17" x14ac:dyDescent="0.25">
      <c r="A15" s="231">
        <f t="shared" si="3"/>
        <v>12</v>
      </c>
      <c r="B15" s="231" t="s">
        <v>418</v>
      </c>
      <c r="C15" s="231" t="s">
        <v>128</v>
      </c>
      <c r="D15" s="335">
        <v>2681.6109999999999</v>
      </c>
      <c r="E15" s="231" t="s">
        <v>689</v>
      </c>
      <c r="F15" s="231">
        <v>7</v>
      </c>
      <c r="G15" s="322" t="s">
        <v>688</v>
      </c>
      <c r="H15" s="232">
        <v>46006</v>
      </c>
      <c r="I15" s="232">
        <v>46013</v>
      </c>
      <c r="J15" s="335">
        <f t="shared" si="4"/>
        <v>2681.6109999999999</v>
      </c>
      <c r="K15" s="353">
        <v>46016</v>
      </c>
      <c r="L15" s="353">
        <v>46022</v>
      </c>
      <c r="M15" s="324">
        <f t="shared" si="5"/>
        <v>2681.6109999999999</v>
      </c>
      <c r="N15" s="325" t="s">
        <v>126</v>
      </c>
      <c r="O15" s="231" t="s">
        <v>692</v>
      </c>
      <c r="P15" s="231"/>
      <c r="Q15" s="230"/>
    </row>
    <row r="16" spans="1:17" x14ac:dyDescent="0.25">
      <c r="A16" s="231">
        <f t="shared" si="3"/>
        <v>13</v>
      </c>
      <c r="B16" s="231" t="s">
        <v>127</v>
      </c>
      <c r="C16" s="231" t="s">
        <v>418</v>
      </c>
      <c r="D16" s="335">
        <v>709.16300000000001</v>
      </c>
      <c r="E16" s="231" t="s">
        <v>689</v>
      </c>
      <c r="F16" s="231">
        <v>2</v>
      </c>
      <c r="G16" s="322" t="s">
        <v>688</v>
      </c>
      <c r="H16" s="232" t="s">
        <v>735</v>
      </c>
      <c r="I16" s="232">
        <v>46022</v>
      </c>
      <c r="J16" s="335">
        <f t="shared" si="4"/>
        <v>709.16300000000001</v>
      </c>
      <c r="K16" s="353">
        <v>46036</v>
      </c>
      <c r="L16" s="353">
        <v>45675</v>
      </c>
      <c r="M16" s="324">
        <f t="shared" si="5"/>
        <v>709.16300000000001</v>
      </c>
      <c r="N16" s="325" t="s">
        <v>126</v>
      </c>
      <c r="O16" s="231" t="s">
        <v>692</v>
      </c>
      <c r="P16" s="231"/>
      <c r="Q16" s="230"/>
    </row>
    <row r="17" spans="1:17" s="343" customFormat="1" x14ac:dyDescent="0.25">
      <c r="A17" s="231">
        <f t="shared" si="3"/>
        <v>14</v>
      </c>
      <c r="B17" s="231" t="s">
        <v>493</v>
      </c>
      <c r="C17" s="231" t="s">
        <v>127</v>
      </c>
      <c r="D17" s="335">
        <v>1627.07</v>
      </c>
      <c r="E17" s="231" t="s">
        <v>689</v>
      </c>
      <c r="F17" s="231">
        <v>4</v>
      </c>
      <c r="G17" s="322" t="s">
        <v>688</v>
      </c>
      <c r="H17" s="353">
        <v>46036</v>
      </c>
      <c r="I17" s="353">
        <v>46039</v>
      </c>
      <c r="J17" s="335">
        <f>D17</f>
        <v>1627.07</v>
      </c>
      <c r="K17" s="353">
        <v>46037</v>
      </c>
      <c r="L17" s="353">
        <v>46040</v>
      </c>
      <c r="M17" s="324">
        <f t="shared" si="5"/>
        <v>1627.07</v>
      </c>
      <c r="N17" s="325" t="s">
        <v>126</v>
      </c>
      <c r="O17" s="231" t="s">
        <v>692</v>
      </c>
      <c r="P17" s="231"/>
      <c r="Q17" s="230"/>
    </row>
    <row r="18" spans="1:17" x14ac:dyDescent="0.25">
      <c r="A18" s="260">
        <f t="shared" si="3"/>
        <v>15</v>
      </c>
      <c r="B18" s="260" t="s">
        <v>36</v>
      </c>
      <c r="C18" s="260" t="s">
        <v>716</v>
      </c>
      <c r="D18" s="368">
        <v>4049.7639999999997</v>
      </c>
      <c r="E18" s="260" t="s">
        <v>689</v>
      </c>
      <c r="F18" s="260">
        <v>10</v>
      </c>
      <c r="G18" s="373" t="s">
        <v>688</v>
      </c>
      <c r="H18" s="349">
        <v>46029</v>
      </c>
      <c r="I18" s="349">
        <v>46035</v>
      </c>
      <c r="J18" s="262">
        <f>D18</f>
        <v>4049.7639999999997</v>
      </c>
      <c r="K18" s="349"/>
      <c r="L18" s="349"/>
      <c r="M18" s="262"/>
      <c r="N18" s="260" t="s">
        <v>151</v>
      </c>
      <c r="O18" s="260" t="s">
        <v>691</v>
      </c>
      <c r="P18" s="260"/>
      <c r="Q18" s="261" t="s">
        <v>739</v>
      </c>
    </row>
    <row r="19" spans="1:17" x14ac:dyDescent="0.25">
      <c r="A19" s="260">
        <v>16</v>
      </c>
      <c r="B19" s="260" t="s">
        <v>401</v>
      </c>
      <c r="C19" s="260" t="s">
        <v>715</v>
      </c>
      <c r="D19" s="372">
        <v>840.43900000000008</v>
      </c>
      <c r="E19" s="260" t="s">
        <v>689</v>
      </c>
      <c r="F19" s="260">
        <v>2</v>
      </c>
      <c r="G19" s="373" t="s">
        <v>688</v>
      </c>
      <c r="H19" s="349">
        <v>46038</v>
      </c>
      <c r="I19" s="349"/>
      <c r="J19" s="262">
        <f>D19</f>
        <v>840.43900000000008</v>
      </c>
      <c r="K19" s="349"/>
      <c r="L19" s="349"/>
      <c r="M19" s="262"/>
      <c r="N19" s="260" t="s">
        <v>151</v>
      </c>
      <c r="O19" s="260" t="s">
        <v>691</v>
      </c>
      <c r="P19" s="260"/>
      <c r="Q19" s="261" t="s">
        <v>740</v>
      </c>
    </row>
    <row r="20" spans="1:17" x14ac:dyDescent="0.25">
      <c r="A20" s="260">
        <v>17</v>
      </c>
      <c r="B20" s="260" t="s">
        <v>486</v>
      </c>
      <c r="C20" s="260" t="s">
        <v>493</v>
      </c>
      <c r="D20" s="262">
        <v>2691.4670000000001</v>
      </c>
      <c r="E20" s="260" t="s">
        <v>689</v>
      </c>
      <c r="F20" s="260">
        <v>7</v>
      </c>
      <c r="G20" s="373" t="s">
        <v>688</v>
      </c>
      <c r="H20" s="349"/>
      <c r="I20" s="349"/>
      <c r="J20" s="262"/>
      <c r="K20" s="349"/>
      <c r="L20" s="349"/>
      <c r="M20" s="262"/>
      <c r="N20" s="260" t="s">
        <v>151</v>
      </c>
      <c r="O20" s="260" t="s">
        <v>692</v>
      </c>
      <c r="P20" s="260"/>
      <c r="Q20" s="260"/>
    </row>
    <row r="21" spans="1:17" x14ac:dyDescent="0.25">
      <c r="A21" s="260">
        <f>A22+1</f>
        <v>19</v>
      </c>
      <c r="B21" s="260" t="s">
        <v>10</v>
      </c>
      <c r="C21" s="260" t="s">
        <v>401</v>
      </c>
      <c r="D21" s="372">
        <v>3283.51</v>
      </c>
      <c r="E21" s="260" t="s">
        <v>689</v>
      </c>
      <c r="F21" s="260">
        <v>8</v>
      </c>
      <c r="G21" s="373" t="s">
        <v>688</v>
      </c>
      <c r="H21" s="349"/>
      <c r="I21" s="349"/>
      <c r="J21" s="262"/>
      <c r="K21" s="349"/>
      <c r="L21" s="349"/>
      <c r="M21" s="262"/>
      <c r="N21" s="260" t="s">
        <v>151</v>
      </c>
      <c r="O21" s="260" t="s">
        <v>691</v>
      </c>
      <c r="P21" s="260"/>
      <c r="Q21" s="261"/>
    </row>
    <row r="22" spans="1:17" x14ac:dyDescent="0.25">
      <c r="A22" s="231">
        <f>A20+1</f>
        <v>18</v>
      </c>
      <c r="B22" s="231" t="s">
        <v>43</v>
      </c>
      <c r="C22" s="231" t="s">
        <v>374</v>
      </c>
      <c r="D22" s="336">
        <v>4665.9179999999997</v>
      </c>
      <c r="E22" s="231" t="s">
        <v>689</v>
      </c>
      <c r="F22" s="231">
        <v>12</v>
      </c>
      <c r="G22" s="322" t="s">
        <v>688</v>
      </c>
      <c r="H22" s="353"/>
      <c r="I22" s="353"/>
      <c r="J22" s="335"/>
      <c r="K22" s="353"/>
      <c r="L22" s="353"/>
      <c r="M22" s="324"/>
      <c r="N22" s="325"/>
      <c r="O22" s="231"/>
      <c r="P22" s="231"/>
      <c r="Q22" s="230"/>
    </row>
    <row r="23" spans="1:17" x14ac:dyDescent="0.25">
      <c r="A23" s="231">
        <f>A21+1</f>
        <v>20</v>
      </c>
      <c r="B23" s="320" t="s">
        <v>724</v>
      </c>
      <c r="C23" s="231" t="s">
        <v>139</v>
      </c>
      <c r="D23" s="336">
        <v>150.01400000000001</v>
      </c>
      <c r="E23" s="313" t="s">
        <v>687</v>
      </c>
      <c r="F23" s="313">
        <v>1</v>
      </c>
      <c r="G23" s="332" t="s">
        <v>690</v>
      </c>
      <c r="H23" s="323"/>
      <c r="I23" s="323"/>
      <c r="J23" s="321"/>
      <c r="K23" s="317"/>
      <c r="L23" s="323"/>
      <c r="M23" s="324"/>
      <c r="N23" s="325"/>
      <c r="O23" s="231"/>
      <c r="P23" s="320"/>
      <c r="Q23" s="320"/>
    </row>
    <row r="24" spans="1:17" x14ac:dyDescent="0.25">
      <c r="A24" s="231">
        <f t="shared" ref="A24:A63" si="6">A23+1</f>
        <v>21</v>
      </c>
      <c r="B24" s="320" t="s">
        <v>139</v>
      </c>
      <c r="C24" s="231" t="s">
        <v>478</v>
      </c>
      <c r="D24" s="335">
        <v>290.20999999999998</v>
      </c>
      <c r="E24" s="231" t="s">
        <v>687</v>
      </c>
      <c r="F24" s="231">
        <v>1</v>
      </c>
      <c r="G24" s="332" t="s">
        <v>690</v>
      </c>
      <c r="H24" s="323"/>
      <c r="I24" s="323"/>
      <c r="J24" s="321"/>
      <c r="K24" s="323"/>
      <c r="L24" s="323"/>
      <c r="M24" s="324"/>
      <c r="N24" s="325"/>
      <c r="O24" s="326"/>
      <c r="P24" s="320"/>
      <c r="Q24" s="320"/>
    </row>
    <row r="25" spans="1:17" x14ac:dyDescent="0.25">
      <c r="A25" s="231">
        <f t="shared" si="6"/>
        <v>22</v>
      </c>
      <c r="B25" s="320" t="s">
        <v>693</v>
      </c>
      <c r="C25" s="320" t="s">
        <v>486</v>
      </c>
      <c r="D25" s="335">
        <v>2836.9920000000002</v>
      </c>
      <c r="E25" s="231" t="s">
        <v>689</v>
      </c>
      <c r="F25" s="231">
        <v>7</v>
      </c>
      <c r="G25" s="322" t="s">
        <v>688</v>
      </c>
      <c r="H25" s="323"/>
      <c r="I25" s="323"/>
      <c r="J25" s="321"/>
      <c r="K25" s="323"/>
      <c r="L25" s="323"/>
      <c r="M25" s="324"/>
      <c r="N25" s="325"/>
      <c r="O25" s="326"/>
      <c r="P25" s="320"/>
      <c r="Q25" s="320"/>
    </row>
    <row r="26" spans="1:17" x14ac:dyDescent="0.25">
      <c r="A26" s="231">
        <f t="shared" si="6"/>
        <v>23</v>
      </c>
      <c r="B26" s="320" t="s">
        <v>134</v>
      </c>
      <c r="C26" s="320" t="s">
        <v>135</v>
      </c>
      <c r="D26" s="336">
        <v>4964.92</v>
      </c>
      <c r="E26" s="231" t="s">
        <v>689</v>
      </c>
      <c r="F26" s="231">
        <v>12</v>
      </c>
      <c r="G26" s="322" t="s">
        <v>688</v>
      </c>
      <c r="H26" s="323"/>
      <c r="I26" s="323"/>
      <c r="J26" s="321"/>
      <c r="K26" s="323"/>
      <c r="L26" s="323"/>
      <c r="M26" s="324"/>
      <c r="N26" s="325"/>
      <c r="O26" s="326"/>
      <c r="P26" s="320"/>
      <c r="Q26" s="320"/>
    </row>
    <row r="27" spans="1:17" x14ac:dyDescent="0.25">
      <c r="A27" s="231">
        <f t="shared" si="6"/>
        <v>24</v>
      </c>
      <c r="B27" s="320" t="s">
        <v>135</v>
      </c>
      <c r="C27" s="320" t="s">
        <v>136</v>
      </c>
      <c r="D27" s="336">
        <v>1004.183</v>
      </c>
      <c r="E27" s="231" t="s">
        <v>689</v>
      </c>
      <c r="F27" s="231">
        <v>3</v>
      </c>
      <c r="G27" s="322" t="s">
        <v>688</v>
      </c>
      <c r="H27" s="323"/>
      <c r="I27" s="323"/>
      <c r="J27" s="321"/>
      <c r="K27" s="323"/>
      <c r="L27" s="323"/>
      <c r="M27" s="324"/>
      <c r="N27" s="325"/>
      <c r="O27" s="326"/>
      <c r="P27" s="320"/>
      <c r="Q27" s="320"/>
    </row>
    <row r="28" spans="1:17" x14ac:dyDescent="0.25">
      <c r="A28" s="231">
        <f t="shared" si="6"/>
        <v>25</v>
      </c>
      <c r="B28" s="320" t="s">
        <v>136</v>
      </c>
      <c r="C28" s="320" t="s">
        <v>694</v>
      </c>
      <c r="D28" s="336">
        <v>242.893</v>
      </c>
      <c r="E28" s="231" t="s">
        <v>687</v>
      </c>
      <c r="F28" s="231">
        <v>1</v>
      </c>
      <c r="G28" s="322" t="s">
        <v>688</v>
      </c>
      <c r="H28" s="323"/>
      <c r="I28" s="323"/>
      <c r="J28" s="321"/>
      <c r="K28" s="323"/>
      <c r="L28" s="323"/>
      <c r="M28" s="324"/>
      <c r="N28" s="325"/>
      <c r="O28" s="326"/>
      <c r="P28" s="320"/>
      <c r="Q28" s="320"/>
    </row>
    <row r="29" spans="1:17" x14ac:dyDescent="0.25">
      <c r="A29" s="231">
        <f t="shared" si="6"/>
        <v>26</v>
      </c>
      <c r="B29" s="320" t="s">
        <v>137</v>
      </c>
      <c r="C29" s="320" t="s">
        <v>695</v>
      </c>
      <c r="D29" s="336">
        <v>329.72800000000001</v>
      </c>
      <c r="E29" s="231" t="s">
        <v>687</v>
      </c>
      <c r="F29" s="231">
        <v>1</v>
      </c>
      <c r="G29" s="332" t="s">
        <v>690</v>
      </c>
      <c r="H29" s="323"/>
      <c r="I29" s="323"/>
      <c r="J29" s="321"/>
      <c r="K29" s="323"/>
      <c r="L29" s="323"/>
      <c r="M29" s="324"/>
      <c r="N29" s="325"/>
      <c r="O29" s="326"/>
      <c r="P29" s="320"/>
      <c r="Q29" s="320"/>
    </row>
    <row r="30" spans="1:17" x14ac:dyDescent="0.25">
      <c r="A30" s="231">
        <f t="shared" si="6"/>
        <v>27</v>
      </c>
      <c r="B30" s="320" t="s">
        <v>138</v>
      </c>
      <c r="C30" s="320" t="s">
        <v>247</v>
      </c>
      <c r="D30" s="336">
        <v>416.87799999999999</v>
      </c>
      <c r="E30" s="231" t="s">
        <v>687</v>
      </c>
      <c r="F30" s="231">
        <v>1</v>
      </c>
      <c r="G30" s="332" t="s">
        <v>690</v>
      </c>
      <c r="H30" s="323"/>
      <c r="I30" s="323"/>
      <c r="J30" s="321"/>
      <c r="K30" s="323"/>
      <c r="L30" s="323"/>
      <c r="M30" s="324"/>
      <c r="N30" s="325"/>
      <c r="O30" s="326"/>
      <c r="P30" s="320"/>
      <c r="Q30" s="320"/>
    </row>
    <row r="31" spans="1:17" x14ac:dyDescent="0.25">
      <c r="A31" s="231">
        <f t="shared" si="6"/>
        <v>28</v>
      </c>
      <c r="B31" s="320" t="s">
        <v>247</v>
      </c>
      <c r="C31" s="320" t="s">
        <v>696</v>
      </c>
      <c r="D31" s="336">
        <v>480.26900000000001</v>
      </c>
      <c r="E31" s="231" t="s">
        <v>687</v>
      </c>
      <c r="F31" s="231">
        <v>1</v>
      </c>
      <c r="G31" s="332" t="s">
        <v>690</v>
      </c>
      <c r="H31" s="323"/>
      <c r="I31" s="323"/>
      <c r="J31" s="321"/>
      <c r="K31" s="323"/>
      <c r="L31" s="323"/>
      <c r="M31" s="324"/>
      <c r="N31" s="325"/>
      <c r="O31" s="326"/>
      <c r="P31" s="320"/>
      <c r="Q31" s="320"/>
    </row>
    <row r="32" spans="1:17" x14ac:dyDescent="0.25">
      <c r="A32" s="231">
        <f t="shared" si="6"/>
        <v>29</v>
      </c>
      <c r="B32" s="320" t="s">
        <v>11</v>
      </c>
      <c r="C32" s="320" t="s">
        <v>697</v>
      </c>
      <c r="D32" s="336">
        <v>223.816</v>
      </c>
      <c r="E32" s="231" t="s">
        <v>687</v>
      </c>
      <c r="F32" s="231">
        <v>1</v>
      </c>
      <c r="G32" s="332" t="s">
        <v>690</v>
      </c>
      <c r="H32" s="323"/>
      <c r="I32" s="323"/>
      <c r="J32" s="321"/>
      <c r="K32" s="323"/>
      <c r="L32" s="323"/>
      <c r="M32" s="324"/>
      <c r="N32" s="325"/>
      <c r="O32" s="326"/>
      <c r="P32" s="320"/>
      <c r="Q32" s="320"/>
    </row>
    <row r="33" spans="1:17" x14ac:dyDescent="0.25">
      <c r="A33" s="231">
        <f t="shared" si="6"/>
        <v>30</v>
      </c>
      <c r="B33" s="320" t="s">
        <v>68</v>
      </c>
      <c r="C33" s="320" t="s">
        <v>698</v>
      </c>
      <c r="D33" s="336">
        <v>5019.34</v>
      </c>
      <c r="E33" s="231" t="s">
        <v>689</v>
      </c>
      <c r="F33" s="231">
        <v>13</v>
      </c>
      <c r="G33" s="332" t="s">
        <v>690</v>
      </c>
      <c r="H33" s="323"/>
      <c r="I33" s="323"/>
      <c r="J33" s="321"/>
      <c r="K33" s="323"/>
      <c r="L33" s="323"/>
      <c r="M33" s="324"/>
      <c r="N33" s="325"/>
      <c r="O33" s="326"/>
      <c r="P33" s="320"/>
      <c r="Q33" s="320"/>
    </row>
    <row r="34" spans="1:17" x14ac:dyDescent="0.25">
      <c r="A34" s="231">
        <f t="shared" si="6"/>
        <v>31</v>
      </c>
      <c r="B34" s="320" t="s">
        <v>12</v>
      </c>
      <c r="C34" s="320" t="s">
        <v>699</v>
      </c>
      <c r="D34" s="336">
        <v>392.69400000000002</v>
      </c>
      <c r="E34" s="231" t="s">
        <v>687</v>
      </c>
      <c r="F34" s="231">
        <v>1</v>
      </c>
      <c r="G34" s="332" t="s">
        <v>690</v>
      </c>
      <c r="H34" s="323"/>
      <c r="I34" s="323"/>
      <c r="J34" s="321"/>
      <c r="K34" s="323"/>
      <c r="L34" s="323"/>
      <c r="M34" s="324"/>
      <c r="N34" s="325"/>
      <c r="O34" s="326"/>
      <c r="P34" s="327"/>
      <c r="Q34" s="320"/>
    </row>
    <row r="35" spans="1:17" x14ac:dyDescent="0.25">
      <c r="A35" s="231">
        <f t="shared" si="6"/>
        <v>32</v>
      </c>
      <c r="B35" s="320" t="s">
        <v>13</v>
      </c>
      <c r="C35" s="320" t="s">
        <v>700</v>
      </c>
      <c r="D35" s="336">
        <v>398.404</v>
      </c>
      <c r="E35" s="231" t="s">
        <v>687</v>
      </c>
      <c r="F35" s="231">
        <v>1</v>
      </c>
      <c r="G35" s="322" t="s">
        <v>688</v>
      </c>
      <c r="H35" s="323"/>
      <c r="I35" s="323"/>
      <c r="J35" s="321"/>
      <c r="K35" s="323"/>
      <c r="L35" s="323"/>
      <c r="M35" s="324"/>
      <c r="N35" s="325"/>
      <c r="O35" s="326"/>
      <c r="P35" s="320"/>
      <c r="Q35" s="320"/>
    </row>
    <row r="36" spans="1:17" x14ac:dyDescent="0.25">
      <c r="A36" s="231">
        <f t="shared" si="6"/>
        <v>33</v>
      </c>
      <c r="B36" s="320" t="s">
        <v>20</v>
      </c>
      <c r="C36" s="320" t="s">
        <v>701</v>
      </c>
      <c r="D36" s="336">
        <v>3030.0290000000005</v>
      </c>
      <c r="E36" s="231" t="s">
        <v>689</v>
      </c>
      <c r="F36" s="231">
        <v>8</v>
      </c>
      <c r="G36" s="322" t="s">
        <v>688</v>
      </c>
      <c r="H36" s="323"/>
      <c r="I36" s="323"/>
      <c r="J36" s="321"/>
      <c r="K36" s="323"/>
      <c r="L36" s="323"/>
      <c r="M36" s="324"/>
      <c r="N36" s="325"/>
      <c r="O36" s="326"/>
      <c r="P36" s="327"/>
      <c r="Q36" s="320"/>
    </row>
    <row r="37" spans="1:17" x14ac:dyDescent="0.25">
      <c r="A37" s="231">
        <f t="shared" si="6"/>
        <v>34</v>
      </c>
      <c r="B37" s="320" t="s">
        <v>21</v>
      </c>
      <c r="C37" s="320" t="s">
        <v>702</v>
      </c>
      <c r="D37" s="336">
        <v>279.36</v>
      </c>
      <c r="E37" s="231" t="s">
        <v>687</v>
      </c>
      <c r="F37" s="231">
        <v>1</v>
      </c>
      <c r="G37" s="322" t="s">
        <v>688</v>
      </c>
      <c r="H37" s="323"/>
      <c r="I37" s="323"/>
      <c r="J37" s="321"/>
      <c r="K37" s="323"/>
      <c r="L37" s="323"/>
      <c r="M37" s="324"/>
      <c r="N37" s="325"/>
      <c r="O37" s="326"/>
      <c r="P37" s="327"/>
      <c r="Q37" s="320"/>
    </row>
    <row r="38" spans="1:17" x14ac:dyDescent="0.25">
      <c r="A38" s="231">
        <f t="shared" si="6"/>
        <v>35</v>
      </c>
      <c r="B38" s="320" t="s">
        <v>22</v>
      </c>
      <c r="C38" s="320" t="s">
        <v>703</v>
      </c>
      <c r="D38" s="336">
        <v>2550.1669999999999</v>
      </c>
      <c r="E38" s="231" t="s">
        <v>689</v>
      </c>
      <c r="F38" s="231">
        <v>7</v>
      </c>
      <c r="G38" s="322" t="s">
        <v>688</v>
      </c>
      <c r="H38" s="328"/>
      <c r="I38" s="328"/>
      <c r="J38" s="321"/>
      <c r="K38" s="328"/>
      <c r="L38" s="328"/>
      <c r="M38" s="324"/>
      <c r="N38" s="325"/>
      <c r="O38" s="329"/>
      <c r="P38" s="320"/>
      <c r="Q38" s="320"/>
    </row>
    <row r="39" spans="1:17" x14ac:dyDescent="0.25">
      <c r="A39" s="231">
        <f t="shared" si="6"/>
        <v>36</v>
      </c>
      <c r="B39" s="320" t="s">
        <v>23</v>
      </c>
      <c r="C39" s="320" t="s">
        <v>704</v>
      </c>
      <c r="D39" s="336">
        <v>2283.5349999999999</v>
      </c>
      <c r="E39" s="231" t="s">
        <v>689</v>
      </c>
      <c r="F39" s="231">
        <v>6</v>
      </c>
      <c r="G39" s="322" t="s">
        <v>688</v>
      </c>
      <c r="H39" s="328"/>
      <c r="I39" s="328"/>
      <c r="J39" s="321"/>
      <c r="K39" s="328"/>
      <c r="L39" s="328"/>
      <c r="M39" s="324"/>
      <c r="N39" s="325"/>
      <c r="O39" s="330"/>
      <c r="P39" s="320"/>
      <c r="Q39" s="320"/>
    </row>
    <row r="40" spans="1:17" x14ac:dyDescent="0.25">
      <c r="A40" s="231">
        <f t="shared" si="6"/>
        <v>37</v>
      </c>
      <c r="B40" s="320" t="s">
        <v>24</v>
      </c>
      <c r="C40" s="320" t="s">
        <v>705</v>
      </c>
      <c r="D40" s="336">
        <v>259.048</v>
      </c>
      <c r="E40" s="231" t="s">
        <v>687</v>
      </c>
      <c r="F40" s="231">
        <v>1</v>
      </c>
      <c r="G40" s="322" t="s">
        <v>688</v>
      </c>
      <c r="H40" s="323"/>
      <c r="I40" s="323"/>
      <c r="J40" s="321"/>
      <c r="K40" s="323"/>
      <c r="L40" s="323"/>
      <c r="M40" s="324"/>
      <c r="N40" s="325"/>
      <c r="O40" s="326"/>
      <c r="P40" s="320"/>
      <c r="Q40" s="320"/>
    </row>
    <row r="41" spans="1:17" x14ac:dyDescent="0.25">
      <c r="A41" s="231">
        <f t="shared" si="6"/>
        <v>38</v>
      </c>
      <c r="B41" s="320" t="s">
        <v>25</v>
      </c>
      <c r="C41" s="320" t="s">
        <v>395</v>
      </c>
      <c r="D41" s="336">
        <v>440.45499999999998</v>
      </c>
      <c r="E41" s="231" t="s">
        <v>687</v>
      </c>
      <c r="F41" s="231">
        <v>1</v>
      </c>
      <c r="G41" s="322" t="s">
        <v>688</v>
      </c>
      <c r="H41" s="323"/>
      <c r="I41" s="323"/>
      <c r="J41" s="321"/>
      <c r="K41" s="323"/>
      <c r="L41" s="323"/>
      <c r="M41" s="324"/>
      <c r="N41" s="325"/>
      <c r="O41" s="326"/>
      <c r="P41" s="327"/>
      <c r="Q41" s="320"/>
    </row>
    <row r="42" spans="1:17" x14ac:dyDescent="0.25">
      <c r="A42" s="231">
        <f t="shared" si="6"/>
        <v>39</v>
      </c>
      <c r="B42" s="320" t="s">
        <v>395</v>
      </c>
      <c r="C42" s="320" t="s">
        <v>706</v>
      </c>
      <c r="D42" s="336">
        <v>496.685</v>
      </c>
      <c r="E42" s="231" t="s">
        <v>687</v>
      </c>
      <c r="F42" s="231">
        <v>1</v>
      </c>
      <c r="G42" s="322" t="s">
        <v>688</v>
      </c>
      <c r="H42" s="323"/>
      <c r="I42" s="323"/>
      <c r="J42" s="321"/>
      <c r="K42" s="323"/>
      <c r="L42" s="323"/>
      <c r="M42" s="324"/>
      <c r="N42" s="325"/>
      <c r="O42" s="326"/>
      <c r="P42" s="320"/>
      <c r="Q42" s="320"/>
    </row>
    <row r="43" spans="1:17" x14ac:dyDescent="0.25">
      <c r="A43" s="231">
        <f t="shared" si="6"/>
        <v>40</v>
      </c>
      <c r="B43" s="320" t="s">
        <v>26</v>
      </c>
      <c r="C43" s="320" t="s">
        <v>707</v>
      </c>
      <c r="D43" s="336">
        <v>244.029</v>
      </c>
      <c r="E43" s="231" t="s">
        <v>687</v>
      </c>
      <c r="F43" s="231">
        <v>1</v>
      </c>
      <c r="G43" s="322" t="s">
        <v>688</v>
      </c>
      <c r="H43" s="323"/>
      <c r="I43" s="323"/>
      <c r="J43" s="321"/>
      <c r="K43" s="323"/>
      <c r="L43" s="323"/>
      <c r="M43" s="324"/>
      <c r="N43" s="325"/>
      <c r="O43" s="326"/>
      <c r="P43" s="320"/>
      <c r="Q43" s="320"/>
    </row>
    <row r="44" spans="1:17" x14ac:dyDescent="0.25">
      <c r="A44" s="231">
        <f t="shared" si="6"/>
        <v>41</v>
      </c>
      <c r="B44" s="320" t="s">
        <v>27</v>
      </c>
      <c r="C44" s="320" t="s">
        <v>708</v>
      </c>
      <c r="D44" s="336">
        <v>237.428</v>
      </c>
      <c r="E44" s="231" t="s">
        <v>687</v>
      </c>
      <c r="F44" s="231">
        <v>1</v>
      </c>
      <c r="G44" s="322" t="s">
        <v>688</v>
      </c>
      <c r="H44" s="323"/>
      <c r="I44" s="323"/>
      <c r="J44" s="321"/>
      <c r="K44" s="323"/>
      <c r="L44" s="323"/>
      <c r="M44" s="324"/>
      <c r="N44" s="325"/>
      <c r="O44" s="326"/>
      <c r="P44" s="320"/>
      <c r="Q44" s="320"/>
    </row>
    <row r="45" spans="1:17" x14ac:dyDescent="0.25">
      <c r="A45" s="231">
        <f t="shared" si="6"/>
        <v>42</v>
      </c>
      <c r="B45" s="320" t="s">
        <v>28</v>
      </c>
      <c r="C45" s="320" t="s">
        <v>709</v>
      </c>
      <c r="D45" s="336">
        <v>203.47900000000001</v>
      </c>
      <c r="E45" s="231" t="s">
        <v>687</v>
      </c>
      <c r="F45" s="231">
        <v>1</v>
      </c>
      <c r="G45" s="322" t="s">
        <v>688</v>
      </c>
      <c r="H45" s="323"/>
      <c r="I45" s="323"/>
      <c r="J45" s="321"/>
      <c r="K45" s="323"/>
      <c r="L45" s="323"/>
      <c r="M45" s="324"/>
      <c r="N45" s="325"/>
      <c r="O45" s="326"/>
      <c r="P45" s="320"/>
      <c r="Q45" s="320"/>
    </row>
    <row r="46" spans="1:17" x14ac:dyDescent="0.25">
      <c r="A46" s="231">
        <f t="shared" si="6"/>
        <v>43</v>
      </c>
      <c r="B46" s="320" t="s">
        <v>29</v>
      </c>
      <c r="C46" s="320" t="s">
        <v>710</v>
      </c>
      <c r="D46" s="336">
        <v>2548.2750000000001</v>
      </c>
      <c r="E46" s="231" t="s">
        <v>689</v>
      </c>
      <c r="F46" s="231">
        <v>7</v>
      </c>
      <c r="G46" s="322" t="s">
        <v>688</v>
      </c>
      <c r="H46" s="323"/>
      <c r="I46" s="323"/>
      <c r="J46" s="321"/>
      <c r="K46" s="323"/>
      <c r="L46" s="323"/>
      <c r="M46" s="324"/>
      <c r="N46" s="325"/>
      <c r="O46" s="326"/>
      <c r="P46" s="320"/>
      <c r="Q46" s="320"/>
    </row>
    <row r="47" spans="1:17" x14ac:dyDescent="0.25">
      <c r="A47" s="231">
        <f t="shared" si="6"/>
        <v>44</v>
      </c>
      <c r="B47" s="320" t="s">
        <v>32</v>
      </c>
      <c r="C47" s="320" t="s">
        <v>711</v>
      </c>
      <c r="D47" s="336">
        <v>211.209</v>
      </c>
      <c r="E47" s="231" t="s">
        <v>687</v>
      </c>
      <c r="F47" s="231">
        <v>1</v>
      </c>
      <c r="G47" s="322" t="s">
        <v>688</v>
      </c>
      <c r="H47" s="323"/>
      <c r="I47" s="323"/>
      <c r="J47" s="321"/>
      <c r="K47" s="323"/>
      <c r="L47" s="323"/>
      <c r="M47" s="324"/>
      <c r="N47" s="325"/>
      <c r="O47" s="326"/>
      <c r="P47" s="327"/>
      <c r="Q47" s="320"/>
    </row>
    <row r="48" spans="1:17" x14ac:dyDescent="0.25">
      <c r="A48" s="231">
        <f t="shared" si="6"/>
        <v>45</v>
      </c>
      <c r="B48" s="320" t="s">
        <v>33</v>
      </c>
      <c r="C48" s="320" t="s">
        <v>426</v>
      </c>
      <c r="D48" s="336">
        <v>2379.2039999999997</v>
      </c>
      <c r="E48" s="231" t="s">
        <v>689</v>
      </c>
      <c r="F48" s="231">
        <v>6</v>
      </c>
      <c r="G48" s="332" t="s">
        <v>690</v>
      </c>
      <c r="H48" s="323"/>
      <c r="I48" s="323"/>
      <c r="J48" s="321"/>
      <c r="K48" s="323"/>
      <c r="L48" s="323"/>
      <c r="M48" s="324"/>
      <c r="N48" s="325"/>
      <c r="O48" s="326"/>
      <c r="P48" s="320"/>
      <c r="Q48" s="320"/>
    </row>
    <row r="49" spans="1:17" x14ac:dyDescent="0.25">
      <c r="A49" s="231">
        <f t="shared" si="6"/>
        <v>46</v>
      </c>
      <c r="B49" s="320" t="s">
        <v>426</v>
      </c>
      <c r="C49" s="320" t="s">
        <v>712</v>
      </c>
      <c r="D49" s="336">
        <v>2669.0070000000001</v>
      </c>
      <c r="E49" s="231" t="s">
        <v>689</v>
      </c>
      <c r="F49" s="231">
        <v>7</v>
      </c>
      <c r="G49" s="332" t="s">
        <v>690</v>
      </c>
      <c r="H49" s="323"/>
      <c r="I49" s="323"/>
      <c r="J49" s="321"/>
      <c r="K49" s="323"/>
      <c r="L49" s="323"/>
      <c r="M49" s="324"/>
      <c r="N49" s="325"/>
      <c r="O49" s="326"/>
      <c r="P49" s="320"/>
      <c r="Q49" s="320"/>
    </row>
    <row r="50" spans="1:17" x14ac:dyDescent="0.25">
      <c r="A50" s="231">
        <f t="shared" si="6"/>
        <v>47</v>
      </c>
      <c r="B50" s="320" t="s">
        <v>34</v>
      </c>
      <c r="C50" s="320" t="s">
        <v>713</v>
      </c>
      <c r="D50" s="336">
        <v>4124.232</v>
      </c>
      <c r="E50" s="231" t="s">
        <v>689</v>
      </c>
      <c r="F50" s="231">
        <v>11</v>
      </c>
      <c r="G50" s="332" t="s">
        <v>690</v>
      </c>
      <c r="H50" s="323"/>
      <c r="I50" s="323"/>
      <c r="J50" s="321"/>
      <c r="K50" s="323"/>
      <c r="L50" s="323"/>
      <c r="M50" s="324"/>
      <c r="N50" s="325"/>
      <c r="O50" s="326"/>
      <c r="P50" s="320"/>
      <c r="Q50" s="320"/>
    </row>
    <row r="51" spans="1:17" x14ac:dyDescent="0.25">
      <c r="A51" s="231">
        <f t="shared" si="6"/>
        <v>48</v>
      </c>
      <c r="B51" s="320" t="s">
        <v>9</v>
      </c>
      <c r="C51" s="320" t="s">
        <v>714</v>
      </c>
      <c r="D51" s="336">
        <v>4333.3689999999997</v>
      </c>
      <c r="E51" s="231" t="s">
        <v>689</v>
      </c>
      <c r="F51" s="231">
        <v>11</v>
      </c>
      <c r="G51" s="322" t="s">
        <v>688</v>
      </c>
      <c r="H51" s="323"/>
      <c r="I51" s="323"/>
      <c r="J51" s="321"/>
      <c r="K51" s="323"/>
      <c r="L51" s="323"/>
      <c r="M51" s="324"/>
      <c r="N51" s="325"/>
      <c r="O51" s="326"/>
      <c r="P51" s="320"/>
      <c r="Q51" s="320"/>
    </row>
    <row r="52" spans="1:17" x14ac:dyDescent="0.25">
      <c r="A52" s="231">
        <f t="shared" si="6"/>
        <v>49</v>
      </c>
      <c r="B52" s="320" t="s">
        <v>40</v>
      </c>
      <c r="C52" s="320" t="s">
        <v>717</v>
      </c>
      <c r="D52" s="336">
        <v>4916.2929999999997</v>
      </c>
      <c r="E52" s="231" t="s">
        <v>689</v>
      </c>
      <c r="F52" s="231">
        <v>12</v>
      </c>
      <c r="G52" s="332" t="s">
        <v>690</v>
      </c>
      <c r="H52" s="323"/>
      <c r="I52" s="323"/>
      <c r="J52" s="321"/>
      <c r="K52" s="323"/>
      <c r="L52" s="323"/>
      <c r="M52" s="324"/>
      <c r="N52" s="325"/>
      <c r="O52" s="326"/>
      <c r="P52" s="320"/>
      <c r="Q52" s="320"/>
    </row>
    <row r="53" spans="1:17" x14ac:dyDescent="0.25">
      <c r="A53" s="231">
        <f t="shared" si="6"/>
        <v>50</v>
      </c>
      <c r="B53" s="320" t="s">
        <v>8</v>
      </c>
      <c r="C53" s="320" t="s">
        <v>457</v>
      </c>
      <c r="D53" s="336">
        <v>453.99900000000002</v>
      </c>
      <c r="E53" s="231" t="s">
        <v>687</v>
      </c>
      <c r="F53" s="231">
        <v>1</v>
      </c>
      <c r="G53" s="332" t="s">
        <v>690</v>
      </c>
      <c r="H53" s="323"/>
      <c r="I53" s="323"/>
      <c r="J53" s="321"/>
      <c r="K53" s="323"/>
      <c r="L53" s="323"/>
      <c r="M53" s="324"/>
      <c r="N53" s="325"/>
      <c r="O53" s="326"/>
      <c r="P53" s="320"/>
      <c r="Q53" s="320"/>
    </row>
    <row r="54" spans="1:17" x14ac:dyDescent="0.25">
      <c r="A54" s="231">
        <f t="shared" si="6"/>
        <v>51</v>
      </c>
      <c r="B54" s="320" t="s">
        <v>457</v>
      </c>
      <c r="C54" s="320" t="s">
        <v>718</v>
      </c>
      <c r="D54" s="336">
        <v>1291.5230000000001</v>
      </c>
      <c r="E54" s="231" t="s">
        <v>689</v>
      </c>
      <c r="F54" s="231">
        <v>3</v>
      </c>
      <c r="G54" s="332" t="s">
        <v>690</v>
      </c>
      <c r="H54" s="331"/>
      <c r="I54" s="331"/>
      <c r="J54" s="321"/>
      <c r="K54" s="331"/>
      <c r="L54" s="331"/>
      <c r="M54" s="324"/>
      <c r="N54" s="325"/>
      <c r="O54" s="329"/>
      <c r="P54" s="320"/>
      <c r="Q54" s="320"/>
    </row>
    <row r="55" spans="1:17" x14ac:dyDescent="0.25">
      <c r="A55" s="231">
        <f t="shared" si="6"/>
        <v>52</v>
      </c>
      <c r="B55" s="320" t="s">
        <v>69</v>
      </c>
      <c r="C55" s="320" t="s">
        <v>403</v>
      </c>
      <c r="D55" s="336">
        <v>2496.3940000000002</v>
      </c>
      <c r="E55" s="231" t="s">
        <v>689</v>
      </c>
      <c r="F55" s="231">
        <v>6</v>
      </c>
      <c r="G55" s="332" t="s">
        <v>690</v>
      </c>
      <c r="H55" s="323"/>
      <c r="I55" s="323"/>
      <c r="J55" s="321"/>
      <c r="K55" s="323"/>
      <c r="L55" s="323"/>
      <c r="M55" s="324"/>
      <c r="N55" s="325"/>
      <c r="O55" s="326"/>
      <c r="P55" s="320"/>
      <c r="Q55" s="320"/>
    </row>
    <row r="56" spans="1:17" x14ac:dyDescent="0.25">
      <c r="A56" s="231">
        <f t="shared" si="6"/>
        <v>53</v>
      </c>
      <c r="B56" s="320" t="s">
        <v>374</v>
      </c>
      <c r="C56" s="320" t="s">
        <v>719</v>
      </c>
      <c r="D56" s="336">
        <v>410.60700000000003</v>
      </c>
      <c r="E56" s="231" t="s">
        <v>687</v>
      </c>
      <c r="F56" s="231">
        <v>1</v>
      </c>
      <c r="G56" s="322" t="s">
        <v>688</v>
      </c>
      <c r="H56" s="323"/>
      <c r="I56" s="323"/>
      <c r="J56" s="321"/>
      <c r="K56" s="323"/>
      <c r="L56" s="323"/>
      <c r="M56" s="324"/>
      <c r="N56" s="325"/>
      <c r="O56" s="326"/>
      <c r="P56" s="320"/>
      <c r="Q56" s="320"/>
    </row>
    <row r="57" spans="1:17" x14ac:dyDescent="0.25">
      <c r="A57" s="231">
        <f t="shared" si="6"/>
        <v>54</v>
      </c>
      <c r="B57" s="320" t="s">
        <v>44</v>
      </c>
      <c r="C57" s="320" t="s">
        <v>720</v>
      </c>
      <c r="D57" s="336">
        <v>823.78199999999993</v>
      </c>
      <c r="E57" s="231" t="s">
        <v>689</v>
      </c>
      <c r="F57" s="231">
        <v>2</v>
      </c>
      <c r="G57" s="322" t="s">
        <v>688</v>
      </c>
      <c r="H57" s="323"/>
      <c r="I57" s="323"/>
      <c r="J57" s="321"/>
      <c r="K57" s="323"/>
      <c r="L57" s="323"/>
      <c r="M57" s="324"/>
      <c r="N57" s="325"/>
      <c r="O57" s="326"/>
      <c r="P57" s="320"/>
      <c r="Q57" s="320"/>
    </row>
    <row r="58" spans="1:17" x14ac:dyDescent="0.25">
      <c r="A58" s="231">
        <f t="shared" si="6"/>
        <v>55</v>
      </c>
      <c r="B58" s="320" t="s">
        <v>46</v>
      </c>
      <c r="C58" s="320" t="s">
        <v>721</v>
      </c>
      <c r="D58" s="336">
        <v>1258.998</v>
      </c>
      <c r="E58" s="231" t="s">
        <v>689</v>
      </c>
      <c r="F58" s="231">
        <v>3</v>
      </c>
      <c r="G58" s="322" t="s">
        <v>688</v>
      </c>
      <c r="H58" s="331"/>
      <c r="I58" s="331"/>
      <c r="J58" s="321"/>
      <c r="K58" s="331"/>
      <c r="L58" s="331"/>
      <c r="M58" s="324"/>
      <c r="N58" s="325"/>
      <c r="O58" s="329"/>
      <c r="P58" s="320"/>
      <c r="Q58" s="320"/>
    </row>
    <row r="59" spans="1:17" x14ac:dyDescent="0.25">
      <c r="A59" s="231">
        <f t="shared" si="6"/>
        <v>56</v>
      </c>
      <c r="B59" s="320" t="str">
        <f>C58</f>
        <v xml:space="preserve"> 42/3</v>
      </c>
      <c r="C59" s="320" t="s">
        <v>722</v>
      </c>
      <c r="D59" s="336">
        <v>424.89100000000002</v>
      </c>
      <c r="E59" s="231" t="s">
        <v>687</v>
      </c>
      <c r="F59" s="231">
        <v>1</v>
      </c>
      <c r="G59" s="332" t="s">
        <v>690</v>
      </c>
      <c r="H59" s="323"/>
      <c r="I59" s="323"/>
      <c r="J59" s="321"/>
      <c r="K59" s="323"/>
      <c r="L59" s="323"/>
      <c r="M59" s="324"/>
      <c r="N59" s="325"/>
      <c r="O59" s="326"/>
      <c r="P59" s="320"/>
      <c r="Q59" s="320"/>
    </row>
    <row r="60" spans="1:17" x14ac:dyDescent="0.25">
      <c r="A60" s="231">
        <f t="shared" si="6"/>
        <v>57</v>
      </c>
      <c r="B60" s="320" t="str">
        <f>C59</f>
        <v xml:space="preserve"> 43/0</v>
      </c>
      <c r="C60" s="320" t="s">
        <v>723</v>
      </c>
      <c r="D60" s="336">
        <v>1851.866</v>
      </c>
      <c r="E60" s="231" t="s">
        <v>689</v>
      </c>
      <c r="F60" s="231">
        <v>5</v>
      </c>
      <c r="G60" s="332" t="s">
        <v>690</v>
      </c>
      <c r="H60" s="331"/>
      <c r="I60" s="331"/>
      <c r="J60" s="321"/>
      <c r="K60" s="331"/>
      <c r="L60" s="331"/>
      <c r="M60" s="324"/>
      <c r="N60" s="325"/>
      <c r="O60" s="329"/>
      <c r="P60" s="320"/>
      <c r="Q60" s="320"/>
    </row>
    <row r="61" spans="1:17" x14ac:dyDescent="0.25">
      <c r="A61" s="231">
        <f t="shared" si="6"/>
        <v>58</v>
      </c>
      <c r="B61" s="320" t="str">
        <f>C60</f>
        <v xml:space="preserve"> 43/5</v>
      </c>
      <c r="C61" s="320" t="s">
        <v>7</v>
      </c>
      <c r="D61" s="336">
        <v>1584.546</v>
      </c>
      <c r="E61" s="231" t="s">
        <v>689</v>
      </c>
      <c r="F61" s="231">
        <v>4</v>
      </c>
      <c r="G61" s="332" t="s">
        <v>690</v>
      </c>
      <c r="H61" s="331"/>
      <c r="I61" s="331"/>
      <c r="J61" s="321"/>
      <c r="K61" s="331"/>
      <c r="L61" s="331"/>
      <c r="M61" s="324"/>
      <c r="N61" s="325"/>
      <c r="O61" s="329"/>
      <c r="P61" s="320"/>
      <c r="Q61" s="320"/>
    </row>
    <row r="62" spans="1:17" x14ac:dyDescent="0.25">
      <c r="A62" s="231">
        <f t="shared" si="6"/>
        <v>59</v>
      </c>
      <c r="B62" s="320" t="str">
        <f>C61</f>
        <v>44/0</v>
      </c>
      <c r="C62" s="320" t="s">
        <v>474</v>
      </c>
      <c r="D62" s="336">
        <v>2383.1549999999997</v>
      </c>
      <c r="E62" s="231" t="s">
        <v>689</v>
      </c>
      <c r="F62" s="231">
        <v>6</v>
      </c>
      <c r="G62" s="322" t="s">
        <v>688</v>
      </c>
      <c r="H62" s="320"/>
      <c r="I62" s="320"/>
      <c r="J62" s="321"/>
      <c r="K62" s="320"/>
      <c r="L62" s="320"/>
      <c r="M62" s="324"/>
      <c r="N62" s="325"/>
      <c r="O62" s="326"/>
      <c r="P62" s="320"/>
      <c r="Q62" s="320"/>
    </row>
    <row r="63" spans="1:17" s="343" customFormat="1" x14ac:dyDescent="0.25">
      <c r="A63" s="231">
        <f t="shared" si="6"/>
        <v>60</v>
      </c>
      <c r="B63" s="339" t="str">
        <f>C62</f>
        <v>45/0</v>
      </c>
      <c r="C63" s="339" t="s">
        <v>475</v>
      </c>
      <c r="D63" s="340">
        <v>208.53</v>
      </c>
      <c r="E63" s="231" t="s">
        <v>687</v>
      </c>
      <c r="F63" s="231">
        <v>1</v>
      </c>
      <c r="G63" s="322" t="s">
        <v>688</v>
      </c>
      <c r="H63" s="341"/>
      <c r="I63" s="341"/>
      <c r="J63" s="321"/>
      <c r="K63" s="341"/>
      <c r="L63" s="341"/>
      <c r="M63" s="324"/>
      <c r="N63" s="346"/>
      <c r="O63" s="342"/>
      <c r="P63" s="341"/>
      <c r="Q63" s="341"/>
    </row>
    <row r="64" spans="1:17" x14ac:dyDescent="0.25">
      <c r="A64" s="297"/>
      <c r="B64" s="297"/>
      <c r="C64" s="297"/>
      <c r="D64" s="345">
        <f>SUM(D4:D63)</f>
        <v>117850.83100000001</v>
      </c>
      <c r="E64" s="344"/>
      <c r="F64" s="345">
        <f>SUM(F4:F63)</f>
        <v>306</v>
      </c>
      <c r="G64" s="297"/>
      <c r="H64" s="338"/>
      <c r="I64" s="338"/>
      <c r="J64" s="297"/>
      <c r="K64" s="297"/>
      <c r="L64" s="338"/>
      <c r="M64" s="297"/>
      <c r="N64" s="297"/>
      <c r="O64" s="297"/>
      <c r="P64" s="297"/>
      <c r="Q64" s="297"/>
    </row>
  </sheetData>
  <autoFilter ref="A3:Q64" xr:uid="{635D564B-C9A8-4545-B4D3-6ABAC4B680FA}"/>
  <conditionalFormatting sqref="B3:B61">
    <cfRule type="duplicateValues" dxfId="28" priority="1284"/>
  </conditionalFormatting>
  <conditionalFormatting sqref="B38">
    <cfRule type="duplicateValues" dxfId="27" priority="26"/>
  </conditionalFormatting>
  <conditionalFormatting sqref="B45">
    <cfRule type="duplicateValues" dxfId="26" priority="27"/>
  </conditionalFormatting>
  <conditionalFormatting sqref="B62:B63">
    <cfRule type="duplicateValues" dxfId="25" priority="31"/>
  </conditionalFormatting>
  <conditionalFormatting sqref="C39:C61 C3:C37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669</v>
      </c>
      <c r="B1" s="259" t="s">
        <v>668</v>
      </c>
      <c r="C1" s="259" t="s">
        <v>667</v>
      </c>
      <c r="D1" s="259" t="s">
        <v>666</v>
      </c>
      <c r="E1" s="259" t="s">
        <v>665</v>
      </c>
      <c r="F1" s="259" t="s">
        <v>664</v>
      </c>
      <c r="G1" s="259" t="s">
        <v>663</v>
      </c>
      <c r="H1" s="259" t="s">
        <v>662</v>
      </c>
      <c r="I1" s="259" t="s">
        <v>661</v>
      </c>
      <c r="J1" s="259" t="s">
        <v>660</v>
      </c>
      <c r="K1" s="259" t="s">
        <v>659</v>
      </c>
    </row>
    <row r="2" spans="1:11" x14ac:dyDescent="0.25">
      <c r="A2" s="355" t="s">
        <v>658</v>
      </c>
      <c r="B2" s="357" t="s">
        <v>657</v>
      </c>
      <c r="C2" s="355" t="s">
        <v>656</v>
      </c>
      <c r="D2" s="356">
        <v>45363</v>
      </c>
      <c r="E2" s="356">
        <v>46002</v>
      </c>
      <c r="F2" s="355" t="s">
        <v>655</v>
      </c>
      <c r="G2" s="355" t="s">
        <v>654</v>
      </c>
      <c r="H2" s="355" t="s">
        <v>653</v>
      </c>
      <c r="I2" s="355" t="s">
        <v>652</v>
      </c>
      <c r="J2" s="257" t="s">
        <v>651</v>
      </c>
      <c r="K2" s="257" t="s">
        <v>649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650</v>
      </c>
      <c r="K3" t="s">
        <v>647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648</v>
      </c>
      <c r="K4" s="257" t="s">
        <v>577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646</v>
      </c>
      <c r="K5" s="257" t="s">
        <v>645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644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643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642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640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598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638</v>
      </c>
    </row>
    <row r="12" spans="1:11" x14ac:dyDescent="0.25">
      <c r="K12" s="257" t="s">
        <v>637</v>
      </c>
    </row>
    <row r="13" spans="1:11" x14ac:dyDescent="0.25">
      <c r="K13" s="257" t="s">
        <v>636</v>
      </c>
    </row>
    <row r="14" spans="1:11" x14ac:dyDescent="0.25">
      <c r="K14" s="257" t="s">
        <v>635</v>
      </c>
    </row>
    <row r="15" spans="1:11" x14ac:dyDescent="0.25">
      <c r="K15" s="257" t="s">
        <v>634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31" activePane="bottomLeft" state="frozen"/>
      <selection activeCell="B1" sqref="B1:L1"/>
      <selection pane="bottomLeft" activeCell="M448" sqref="M448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81" t="s">
        <v>391</v>
      </c>
      <c r="B1" s="482"/>
      <c r="C1" s="482"/>
      <c r="D1" s="483"/>
      <c r="E1" s="483"/>
      <c r="F1" s="483"/>
      <c r="G1" s="483"/>
      <c r="H1" s="483"/>
      <c r="I1" s="483"/>
      <c r="J1" s="482"/>
      <c r="K1" s="482"/>
      <c r="L1" s="482"/>
      <c r="M1" s="482"/>
      <c r="N1" s="482"/>
      <c r="O1" s="482"/>
      <c r="P1" s="484"/>
    </row>
    <row r="2" spans="1:16" s="4" customFormat="1" ht="29.25" customHeight="1" x14ac:dyDescent="0.25">
      <c r="A2" s="485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296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85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508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505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505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/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505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/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/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/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2026-01-19T06:12:42Z</dcterms:modified>
</cp:coreProperties>
</file>