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 - RPG Enterprises\KEC_T&amp;D\1.DPR\DPR\"/>
    </mc:Choice>
  </mc:AlternateContent>
  <xr:revisionPtr revIDLastSave="0" documentId="13_ncr:1_{419DB54F-A79A-4671-8A07-4EC1D2C3BA89}" xr6:coauthVersionLast="47" xr6:coauthVersionMax="47" xr10:uidLastSave="{00000000-0000-0000-0000-000000000000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'!$A$1:$N$30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91" l="1"/>
  <c r="J22" i="91"/>
  <c r="I22" i="91"/>
  <c r="J22" i="94"/>
  <c r="K27" i="91"/>
  <c r="K26" i="91"/>
  <c r="K25" i="91"/>
  <c r="G27" i="91"/>
  <c r="G26" i="91"/>
  <c r="G25" i="91"/>
  <c r="F25" i="91"/>
  <c r="A25" i="94" l="1"/>
  <c r="A24" i="94"/>
  <c r="A23" i="94"/>
  <c r="A22" i="94"/>
  <c r="D307" i="92"/>
  <c r="A307" i="92"/>
  <c r="A306" i="92"/>
  <c r="A305" i="92"/>
  <c r="J24" i="94"/>
  <c r="J21" i="94" l="1"/>
  <c r="F29" i="91" l="1"/>
  <c r="F22" i="91"/>
  <c r="F16" i="91"/>
  <c r="L19" i="94"/>
  <c r="L20" i="94"/>
  <c r="M20" i="94"/>
  <c r="M19" i="94"/>
  <c r="J20" i="94"/>
  <c r="M18" i="94"/>
  <c r="M17" i="94"/>
  <c r="D306" i="92"/>
  <c r="D305" i="92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O24" i="91" s="1"/>
  <c r="P24" i="91" s="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6" i="94" s="1"/>
  <c r="M4" i="94"/>
  <c r="J4" i="94"/>
  <c r="A27" i="94" l="1"/>
  <c r="A28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P22" i="91" s="1"/>
  <c r="K23" i="91"/>
  <c r="O23" i="91" s="1"/>
  <c r="P23" i="91" s="1"/>
  <c r="K29" i="91"/>
  <c r="K10" i="91"/>
  <c r="M7" i="91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9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<sst xmlns="http://schemas.openxmlformats.org/spreadsheetml/2006/main" count="4565" uniqueCount="751">
  <si>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</si>
  <si>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</si>
  <si>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</si>
  <si>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</si>
  <si>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</si>
  <si>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</si>
  <si>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</si>
  <si>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</si>
  <si>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</si>
  <si>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</si>
  <si>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</si>
  <si>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</si>
  <si>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</si>
  <si>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</si>
  <si>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</si>
  <si>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</si>
  <si>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</si>
  <si>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</si>
  <si>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</si>
  <si>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</si>
  <si>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</si>
  <si>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</si>
  <si>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</si>
  <si>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</si>
  <si>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</si>
  <si>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</si>
  <si>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</si>
  <si>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</si>
  <si>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</si>
  <si>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</si>
  <si>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</si>
  <si>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</si>
  <si>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</si>
  <si>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</si>
  <si>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</si>
  <si>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</si>
  <si>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</si>
  <si>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</si>
  <si>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</si>
  <si>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</si>
  <si>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</si>
  <si>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</si>
  <si>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</si>
  <si>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</si>
  <si>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</si>
  <si>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</si>
  <si>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</si>
  <si>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</si>
  <si>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</si>
  <si>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</si>
  <si>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</si>
  <si>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</si>
  <si>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</si>
  <si>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</si>
  <si>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</si>
  <si>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</si>
  <si>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</si>
  <si>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</si>
  <si>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</si>
  <si>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</si>
  <si>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</si>
  <si>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</si>
  <si>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</si>
  <si>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</si>
  <si>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</si>
  <si>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</si>
  <si>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</si>
  <si>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</si>
  <si>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</si>
  <si>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</si>
  <si>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</si>
  <si>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</si>
  <si>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</si>
  <si>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</si>
  <si>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</si>
  <si>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</si>
  <si>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</si>
  <si>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</si>
  <si>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</si>
  <si>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</si>
  <si>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</si>
  <si>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</si>
  <si>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</si>
  <si>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</si>
  <si>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</si>
  <si>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</si>
  <si>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</si>
  <si>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</si>
  <si>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</si>
  <si>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</si>
  <si>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</si>
  <si>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</si>
  <si>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</si>
  <si>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</si>
  <si>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</si>
  <si>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</si>
  <si>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</si>
  <si>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</si>
  <si>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</si>
  <si>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</si>
  <si>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</si>
  <si>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</si>
  <si>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</si>
  <si>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</si>
  <si>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</si>
  <si>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</si>
  <si>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</si>
  <si>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</si>
  <si>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</si>
  <si>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</si>
  <si>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</si>
  <si>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</si>
  <si>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</si>
  <si>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</si>
  <si>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</si>
  <si>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</si>
  <si>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</si>
  <si>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</si>
  <si>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</si>
  <si>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</si>
  <si>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</si>
  <si>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</si>
  <si>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</si>
  <si>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</si>
  <si>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</si>
  <si>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</si>
  <si>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</si>
  <si>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</si>
  <si>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</si>
  <si>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</si>
  <si>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</si>
  <si>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</si>
  <si>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</si>
  <si>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</si>
  <si>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</si>
  <si>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</si>
  <si>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</si>
  <si>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</si>
  <si>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</si>
  <si>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</si>
  <si>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</si>
  <si>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</si>
  <si>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</si>
  <si>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</si>
  <si>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</si>
  <si>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</si>
  <si>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</si>
  <si>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</si>
  <si>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</si>
  <si>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</si>
  <si>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</si>
  <si>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</si>
  <si>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</si>
  <si>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</si>
  <si>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</si>
  <si>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</si>
  <si>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</si>
  <si>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</si>
  <si>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</si>
  <si>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</si>
  <si>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</si>
  <si>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</si>
  <si>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</si>
  <si>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</si>
  <si>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</si>
  <si>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</si>
  <si>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</si>
  <si>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</si>
  <si>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</si>
  <si>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</si>
  <si>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</si>
  <si>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</si>
  <si>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</si>
  <si>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</si>
  <si>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</si>
  <si>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</si>
  <si>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</si>
  <si>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</si>
  <si>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</si>
  <si>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</si>
  <si>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</si>
  <si>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</si>
  <si>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</si>
  <si>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</si>
  <si>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</si>
  <si>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</si>
  <si>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</si>
  <si>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</si>
  <si>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</si>
  <si>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</si>
  <si>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</si>
  <si>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</si>
  <si>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</si>
  <si>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</si>
  <si>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</si>
  <si>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</si>
  <si>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</si>
  <si>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</si>
  <si>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</si>
  <si>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</si>
  <si>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</si>
  <si>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</si>
  <si>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</si>
  <si>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</si>
  <si>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</si>
  <si>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</si>
  <si>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</si>
  <si>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</si>
  <si>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</si>
  <si>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</si>
  <si>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</si>
  <si>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</si>
  <si>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</si>
  <si>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</si>
  <si>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</si>
  <si>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</si>
  <si>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</si>
  <si>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</si>
  <si>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</si>
  <si>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</si>
  <si>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</si>
  <si>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</si>
  <si>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</si>
  <si>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</si>
  <si>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</si>
  <si>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</si>
  <si>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</si>
  <si>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</si>
  <si>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</si>
  <si>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</si>
  <si>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</si>
  <si>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</si>
  <si>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</si>
  <si>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</si>
  <si>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</si>
  <si>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</si>
  <si>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</si>
  <si>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</si>
  <si>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</si>
  <si>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</si>
  <si>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</si>
  <si>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</si>
  <si>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</si>
  <si>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</si>
  <si>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</si>
  <si>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</si>
  <si>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</si>
  <si>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</si>
  <si>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</si>
  <si>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</si>
  <si>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</si>
  <si>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</si>
  <si>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</si>
  <si>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</si>
  <si>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</si>
  <si>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</si>
  <si>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</si>
  <si>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</si>
  <si>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</si>
  <si>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</si>
  <si>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</si>
  <si>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</si>
  <si>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</si>
  <si>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</si>
  <si>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</si>
  <si>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</si>
  <si>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</si>
  <si>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</si>
  <si>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</si>
  <si>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</si>
  <si>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</si>
  <si>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</si>
  <si>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</si>
  <si>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</si>
  <si>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</si>
  <si>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</si>
  <si>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</si>
  <si>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</si>
  <si>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</si>
  <si>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</si>
  <si>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</si>
  <si>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</si>
  <si>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</si>
  <si>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</si>
  <si>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</si>
  <si>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</si>
  <si>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</si>
  <si>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</si>
  <si>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</si>
  <si>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</si>
  <si>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</si>
  <si>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</si>
  <si>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</si>
  <si>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</si>
  <si>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</si>
  <si>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</si>
  <si>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</si>
  <si>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</si>
  <si>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</si>
  <si>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</si>
  <si>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</si>
  <si>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</si>
  <si>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</si>
  <si>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</si>
  <si>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</si>
  <si>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</si>
  <si>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</si>
  <si>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</si>
  <si>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</si>
  <si>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</si>
  <si>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</si>
  <si>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</si>
  <si>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</si>
  <si>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</si>
  <si>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</si>
  <si>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</si>
  <si>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</si>
  <si>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</si>
  <si>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</si>
  <si>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</si>
  <si>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</si>
  <si>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</si>
  <si>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</si>
  <si>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</si>
  <si>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</si>
  <si>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</si>
  <si>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</si>
  <si>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</si>
  <si>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</si>
  <si>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</si>
  <si>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</si>
  <si>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</si>
  <si>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</si>
  <si>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</si>
  <si>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</si>
  <si>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</si>
  <si>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</si>
  <si>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</si>
  <si>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</si>
  <si>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</si>
  <si>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</si>
  <si>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</si>
  <si>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</si>
  <si>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</si>
  <si>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</si>
  <si>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</si>
  <si>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</si>
  <si>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</si>
  <si>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</si>
  <si>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</si>
  <si>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</si>
  <si>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</si>
  <si>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</si>
  <si>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</si>
  <si>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</si>
  <si>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</si>
  <si>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</si>
  <si>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</si>
  <si>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</si>
  <si>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</si>
  <si>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</si>
  <si>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</si>
  <si>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</si>
  <si>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</si>
  <si>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</si>
  <si>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</si>
  <si>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</si>
  <si>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</si>
  <si>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</si>
  <si>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</si>
  <si>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</si>
  <si>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</si>
  <si>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</si>
  <si>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</si>
  <si>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</si>
  <si>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</si>
  <si>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</si>
  <si>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</si>
  <si>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</si>
  <si>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</si>
  <si>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</si>
  <si>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</si>
  <si>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</si>
  <si>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</si>
  <si>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</si>
  <si>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</si>
  <si>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</si>
  <si>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</si>
  <si>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</si>
  <si>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</si>
  <si>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</si>
  <si>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</si>
  <si>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</si>
  <si>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</si>
  <si>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</si>
  <si>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</si>
  <si>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</si>
  <si>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</si>
  <si>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</si>
  <si>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</si>
  <si>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</si>
  <si>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</si>
  <si>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</si>
  <si>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</si>
  <si>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</si>
  <si>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</si>
  <si>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</si>
  <si>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</si>
  <si>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</si>
  <si>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</si>
  <si>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</si>
  <si>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</si>
  <si>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</si>
  <si>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</si>
  <si>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</si>
  <si>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</si>
  <si>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</si>
  <si>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</si>
  <si>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</si>
  <si>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</si>
  <si>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</si>
  <si>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</si>
  <si>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</si>
  <si>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</si>
  <si>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</si>
  <si>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</si>
  <si>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</si>
  <si>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</si>
  <si>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</si>
  <si>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</si>
  <si>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</si>
  <si>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</si>
  <si>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</si>
  <si>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</si>
  <si>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</si>
  <si>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</si>
  <si>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</si>
  <si>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</si>
  <si>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</si>
  <si>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</si>
  <si>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</si>
  <si>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</si>
  <si>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</si>
  <si>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</si>
  <si>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</si>
  <si>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</si>
  <si>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</si>
  <si>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</si>
  <si>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</si>
  <si>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</si>
  <si>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</si>
  <si>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</si>
  <si>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</si>
  <si>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</si>
  <si>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</si>
  <si>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</si>
  <si>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</si>
  <si>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</si>
  <si>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</si>
  <si>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</si>
  <si>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</si>
  <si>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</si>
  <si>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</si>
  <si>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</si>
  <si>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</si>
  <si>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</si>
  <si>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</si>
  <si>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</si>
  <si>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</si>
  <si>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</si>
  <si>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</si>
  <si>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</si>
  <si>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</si>
  <si>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</si>
  <si>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</si>
  <si>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</si>
  <si>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</si>
  <si>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</si>
  <si>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</si>
  <si>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</si>
  <si>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</si>
  <si>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</si>
  <si>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</si>
  <si>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</si>
  <si>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</si>
  <si>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</si>
  <si>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</si>
  <si>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</si>
  <si>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</si>
  <si>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</si>
  <si>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</si>
  <si>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</si>
  <si>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</si>
  <si>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</si>
  <si>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</si>
  <si>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</si>
  <si>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</si>
  <si>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</si>
  <si>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</si>
  <si>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</si>
  <si>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</si>
  <si>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</si>
  <si>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</si>
  <si>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</si>
  <si>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</si>
  <si>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</si>
  <si>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</si>
  <si>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</si>
  <si>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</si>
  <si>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</si>
  <si>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</si>
  <si>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</si>
  <si>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</si>
  <si>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</si>
  <si>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</si>
  <si>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</si>
  <si>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</si>
  <si>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</si>
  <si>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</si>
  <si>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</si>
  <si>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</si>
  <si>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</si>
  <si>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</si>
  <si>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</si>
  <si>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</si>
  <si>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</si>
  <si>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</si>
  <si>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</si>
  <si>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</si>
  <si>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</si>
  <si>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</si>
  <si>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</si>
  <si>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</si>
  <si>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</si>
  <si>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</si>
  <si>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</si>
  <si>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</si>
  <si>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</si>
  <si>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</si>
  <si>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</si>
  <si>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</si>
  <si>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</si>
  <si>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</si>
  <si>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</si>
  <si>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</si>
  <si>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</si>
  <si>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</si>
  <si>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</si>
  <si>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</si>
  <si>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</si>
  <si>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</si>
  <si>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</si>
  <si>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</si>
  <si>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</si>
  <si>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</si>
  <si>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</si>
  <si>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</si>
  <si>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</si>
  <si>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</si>
  <si>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</si>
  <si>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</si>
  <si>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</si>
  <si>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</si>
  <si>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</si>
  <si>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</si>
  <si>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</si>
  <si>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</si>
  <si>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</si>
  <si>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</si>
  <si>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</si>
  <si>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</si>
  <si>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</si>
  <si>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</si>
  <si>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</si>
  <si>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</si>
  <si>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</si>
  <si>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</si>
  <si>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</si>
  <si>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</si>
  <si>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</si>
  <si>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</si>
  <si>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</si>
  <si>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</si>
  <si>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</si>
  <si>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</si>
  <si>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</si>
  <si>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</si>
  <si>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</si>
  <si>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</si>
  <si>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</si>
  <si>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</si>
  <si>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</si>
  <si>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</si>
  <si>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</si>
  <si>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</si>
  <si>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</si>
  <si>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</si>
  <si>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</si>
  <si>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</si>
  <si>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</si>
  <si>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</si>
  <si>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</si>
  <si>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</si>
  <si>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</si>
  <si>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</si>
  <si>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</si>
  <si>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</si>
  <si>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</si>
  <si>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</si>
  <si>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</si>
  <si>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</si>
  <si>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</si>
  <si>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</si>
  <si>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</si>
  <si>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</si>
  <si>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</si>
  <si>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</si>
  <si>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</si>
  <si>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</si>
  <si>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</si>
  <si>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</si>
  <si>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</si>
  <si>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</si>
  <si>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</si>
  <si>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</si>
  <si>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</si>
  <si>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</si>
  <si>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</si>
  <si>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</si>
  <si>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</si>
  <si>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</si>
  <si>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</si>
  <si>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</si>
  <si>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</si>
  <si>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</si>
  <si>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</si>
  <si>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</si>
  <si>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</si>
  <si>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</si>
  <si>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</si>
  <si>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</si>
  <si>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</si>
  <si>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</si>
  <si>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</si>
  <si>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</si>
  <si>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</si>
  <si>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</si>
  <si>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</si>
  <si>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</si>
  <si>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</si>
  <si>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</si>
  <si>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</si>
  <si>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</si>
  <si>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</si>
  <si>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</si>
  <si>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</si>
  <si>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</si>
  <si>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</si>
  <si>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</si>
  <si>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</si>
  <si>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</si>
  <si>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</si>
  <si>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</si>
  <si>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</si>
  <si>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</si>
  <si>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</si>
  <si>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</si>
  <si>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</si>
  <si>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</si>
  <si>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</si>
  <si>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</si>
  <si>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</si>
  <si>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</si>
  <si>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</si>
  <si>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</si>
  <si>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</si>
  <si>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</si>
  <si>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</si>
  <si>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</si>
  <si>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</si>
  <si>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</si>
  <si>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</si>
  <si>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</si>
  <si>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</si>
  <si>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</si>
  <si>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</si>
  <si>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</si>
  <si>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</si>
  <si>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</si>
  <si>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</si>
  <si>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</si>
  <si>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</si>
  <si>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</si>
  <si>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</si>
  <si>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</si>
  <si>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</si>
  <si>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</si>
  <si>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</si>
  <si>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</si>
  <si>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</si>
  <si>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</si>
  <si>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</si>
  <si>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</si>
  <si>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</si>
  <si>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</si>
  <si>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</si>
  <si>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</si>
  <si>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</si>
  <si>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</si>
  <si>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</si>
  <si>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</si>
  <si>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</si>
  <si>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</si>
  <si>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</si>
  <si>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</si>
  <si>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</si>
  <si>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</si>
  <si>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</si>
  <si>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</si>
  <si>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</si>
  <si>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</si>
  <si>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</si>
  <si>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</si>
  <si>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</si>
  <si>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</si>
  <si>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</si>
  <si>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</si>
  <si>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</si>
  <si>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</si>
  <si>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</si>
  <si>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</si>
  <si>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</si>
  <si>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</si>
  <si>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</si>
  <si>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</si>
  <si>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2+1</t>
  </si>
  <si>
    <t>4+2</t>
  </si>
  <si>
    <t>Subjected on Availability of 3rd and 4th TSE Sets and Two Manual T&amp;P Sets</t>
  </si>
  <si>
    <t>All phase Rough sag completed</t>
  </si>
  <si>
    <t xml:space="preserve">06 Tower insulator hoisting done </t>
  </si>
  <si>
    <t xml:space="preserve">Stringing Rough sag </t>
  </si>
  <si>
    <t xml:space="preserve">Stringing Final sag </t>
  </si>
  <si>
    <t>SK infra - 31/0 to 32/0 = 4.333  KM Rogh sag comp</t>
  </si>
  <si>
    <t>Rahim Khan -1/0 to 2A/0 =0.290 KM Rough sag comp</t>
  </si>
  <si>
    <t>Rahim Khan -3A/0 to 3B/0 =2.691 KM Rough sag comp</t>
  </si>
  <si>
    <t>SK infra - 30/0 to 31/0 = 4.124  KM  Insulator hoisting WIP</t>
  </si>
  <si>
    <t>Rahim Khan -2A/0 to 3A/0 =2.837 KM Conductor paying out WIP</t>
  </si>
  <si>
    <t>B.K Construction= 4.834 completed</t>
  </si>
  <si>
    <t>30/5,30/3,30/2</t>
  </si>
  <si>
    <t xml:space="preserve">5 phase rough sag completed </t>
  </si>
  <si>
    <t>Date :-24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</si>
</sst>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6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1" fontId="13" fillId="23" borderId="1" xfId="0" applyNumberFormat="1" applyFont="1" applyFill="1" applyBorder="1" applyAlignment="1">
      <alignment horizontal="center" vertical="center" wrapText="1"/>
    </xf>
    <xf numFmtId="2" fontId="13" fillId="23" borderId="1" xfId="0" applyNumberFormat="1" applyFont="1" applyFill="1" applyBorder="1" applyAlignment="1">
      <alignment horizontal="center" vertical="center" wrapText="1"/>
    </xf>
    <xf numFmtId="9" fontId="13" fillId="23" borderId="1" xfId="131" applyFont="1" applyFill="1" applyBorder="1" applyAlignment="1">
      <alignment horizontal="center" vertical="center" wrapText="1"/>
    </xf>
    <xf numFmtId="9" fontId="13" fillId="2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quotePrefix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left" vertical="center" wrapText="1"/>
    </xf>
    <xf numFmtId="0" fontId="45" fillId="23" borderId="1" xfId="0" applyFont="1" applyFill="1" applyBorder="1" applyAlignment="1">
      <alignment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897850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754975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28575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8391525" y="2552700"/>
          <a:ext cx="3429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666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762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57150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66675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099125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164646</xdr:rowOff>
    </xdr:from>
    <xdr:to>
      <xdr:col>18</xdr:col>
      <xdr:colOff>258181</xdr:colOff>
      <xdr:row>77</xdr:row>
      <xdr:rowOff>144153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93558" y="1530939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59094</xdr:colOff>
      <xdr:row>21</xdr:row>
      <xdr:rowOff>57733</xdr:rowOff>
    </xdr:from>
    <xdr:to>
      <xdr:col>2</xdr:col>
      <xdr:colOff>224324</xdr:colOff>
      <xdr:row>22</xdr:row>
      <xdr:rowOff>145209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59094" y="4182058"/>
          <a:ext cx="689105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77</xdr:row>
      <xdr:rowOff>66675</xdr:rowOff>
    </xdr:from>
    <xdr:to>
      <xdr:col>14</xdr:col>
      <xdr:colOff>228601</xdr:colOff>
      <xdr:row>78</xdr:row>
      <xdr:rowOff>123825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67175" y="15401925"/>
          <a:ext cx="676276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200024</xdr:colOff>
      <xdr:row>77</xdr:row>
      <xdr:rowOff>47625</xdr:rowOff>
    </xdr:from>
    <xdr:to>
      <xdr:col>16</xdr:col>
      <xdr:colOff>209549</xdr:colOff>
      <xdr:row>78</xdr:row>
      <xdr:rowOff>133350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714874" y="15382875"/>
          <a:ext cx="676275" cy="27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219076</xdr:colOff>
      <xdr:row>77</xdr:row>
      <xdr:rowOff>76200</xdr:rowOff>
    </xdr:from>
    <xdr:to>
      <xdr:col>18</xdr:col>
      <xdr:colOff>209551</xdr:colOff>
      <xdr:row>78</xdr:row>
      <xdr:rowOff>123825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00676" y="15411450"/>
          <a:ext cx="68580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171450</xdr:colOff>
      <xdr:row>13</xdr:row>
      <xdr:rowOff>47624</xdr:rowOff>
    </xdr:from>
    <xdr:to>
      <xdr:col>20</xdr:col>
      <xdr:colOff>209550</xdr:colOff>
      <xdr:row>14</xdr:row>
      <xdr:rowOff>95249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48375" y="2571749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171449</xdr:colOff>
      <xdr:row>13</xdr:row>
      <xdr:rowOff>38100</xdr:rowOff>
    </xdr:from>
    <xdr:to>
      <xdr:col>24</xdr:col>
      <xdr:colOff>219074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4" y="2562225"/>
          <a:ext cx="676275" cy="285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19049</xdr:rowOff>
    </xdr:from>
    <xdr:to>
      <xdr:col>26</xdr:col>
      <xdr:colOff>238125</xdr:colOff>
      <xdr:row>14</xdr:row>
      <xdr:rowOff>114300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543174"/>
          <a:ext cx="704850" cy="2857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200025</xdr:colOff>
      <xdr:row>13</xdr:row>
      <xdr:rowOff>47625</xdr:rowOff>
    </xdr:from>
    <xdr:to>
      <xdr:col>28</xdr:col>
      <xdr:colOff>209550</xdr:colOff>
      <xdr:row>14</xdr:row>
      <xdr:rowOff>104775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91550" y="2571750"/>
          <a:ext cx="6667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28574</xdr:rowOff>
    </xdr:from>
    <xdr:to>
      <xdr:col>32</xdr:col>
      <xdr:colOff>200025</xdr:colOff>
      <xdr:row>14</xdr:row>
      <xdr:rowOff>133349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52699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209550</xdr:colOff>
      <xdr:row>13</xdr:row>
      <xdr:rowOff>38100</xdr:rowOff>
    </xdr:from>
    <xdr:to>
      <xdr:col>18</xdr:col>
      <xdr:colOff>219075</xdr:colOff>
      <xdr:row>14</xdr:row>
      <xdr:rowOff>95250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FCD4A5B6-AD76-4656-BBEE-AF31E6131079}"/>
            </a:ext>
          </a:extLst>
        </xdr:cNvPr>
        <xdr:cNvSpPr>
          <a:spLocks/>
        </xdr:cNvSpPr>
      </xdr:nvSpPr>
      <xdr:spPr bwMode="auto">
        <a:xfrm>
          <a:off x="5391150" y="2562225"/>
          <a:ext cx="7048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161925</xdr:colOff>
      <xdr:row>69</xdr:row>
      <xdr:rowOff>38100</xdr:rowOff>
    </xdr:from>
    <xdr:to>
      <xdr:col>36</xdr:col>
      <xdr:colOff>200025</xdr:colOff>
      <xdr:row>70</xdr:row>
      <xdr:rowOff>39070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EC6F2F90-896C-49DA-942F-68FDA26C2EFB}"/>
            </a:ext>
          </a:extLst>
        </xdr:cNvPr>
        <xdr:cNvSpPr>
          <a:spLocks/>
        </xdr:cNvSpPr>
      </xdr:nvSpPr>
      <xdr:spPr bwMode="auto">
        <a:xfrm>
          <a:off x="11125200" y="13782675"/>
          <a:ext cx="666750" cy="191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209550</xdr:colOff>
      <xdr:row>69</xdr:row>
      <xdr:rowOff>66675</xdr:rowOff>
    </xdr:from>
    <xdr:to>
      <xdr:col>38</xdr:col>
      <xdr:colOff>219076</xdr:colOff>
      <xdr:row>70</xdr:row>
      <xdr:rowOff>86695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4655A6BE-E795-44DE-BA1F-EBB49ABE9828}"/>
            </a:ext>
          </a:extLst>
        </xdr:cNvPr>
        <xdr:cNvSpPr>
          <a:spLocks/>
        </xdr:cNvSpPr>
      </xdr:nvSpPr>
      <xdr:spPr bwMode="auto">
        <a:xfrm>
          <a:off x="118014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152400</xdr:colOff>
      <xdr:row>69</xdr:row>
      <xdr:rowOff>66675</xdr:rowOff>
    </xdr:from>
    <xdr:to>
      <xdr:col>40</xdr:col>
      <xdr:colOff>200026</xdr:colOff>
      <xdr:row>70</xdr:row>
      <xdr:rowOff>86695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20A0331C-6477-4CF1-BAC1-FA1DA047A17B}"/>
            </a:ext>
          </a:extLst>
        </xdr:cNvPr>
        <xdr:cNvSpPr>
          <a:spLocks/>
        </xdr:cNvSpPr>
      </xdr:nvSpPr>
      <xdr:spPr bwMode="auto">
        <a:xfrm>
          <a:off x="124110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142875</xdr:colOff>
      <xdr:row>69</xdr:row>
      <xdr:rowOff>47625</xdr:rowOff>
    </xdr:from>
    <xdr:to>
      <xdr:col>42</xdr:col>
      <xdr:colOff>190501</xdr:colOff>
      <xdr:row>70</xdr:row>
      <xdr:rowOff>67645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745E8E2E-E9F8-4319-8EFB-79199E6C2464}"/>
            </a:ext>
          </a:extLst>
        </xdr:cNvPr>
        <xdr:cNvSpPr>
          <a:spLocks/>
        </xdr:cNvSpPr>
      </xdr:nvSpPr>
      <xdr:spPr bwMode="auto">
        <a:xfrm>
          <a:off x="13030200" y="1379220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171449</xdr:colOff>
      <xdr:row>69</xdr:row>
      <xdr:rowOff>76200</xdr:rowOff>
    </xdr:from>
    <xdr:to>
      <xdr:col>44</xdr:col>
      <xdr:colOff>228600</xdr:colOff>
      <xdr:row>70</xdr:row>
      <xdr:rowOff>114300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50661427-4406-4580-8DB4-9E79FB90A383}"/>
            </a:ext>
          </a:extLst>
        </xdr:cNvPr>
        <xdr:cNvSpPr>
          <a:spLocks/>
        </xdr:cNvSpPr>
      </xdr:nvSpPr>
      <xdr:spPr bwMode="auto">
        <a:xfrm>
          <a:off x="13687424" y="13820775"/>
          <a:ext cx="800101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69</xdr:row>
      <xdr:rowOff>57150</xdr:rowOff>
    </xdr:from>
    <xdr:to>
      <xdr:col>46</xdr:col>
      <xdr:colOff>190501</xdr:colOff>
      <xdr:row>70</xdr:row>
      <xdr:rowOff>77170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A83DC987-5862-44F1-8BD6-399029CFF84C}"/>
            </a:ext>
          </a:extLst>
        </xdr:cNvPr>
        <xdr:cNvSpPr>
          <a:spLocks/>
        </xdr:cNvSpPr>
      </xdr:nvSpPr>
      <xdr:spPr bwMode="auto">
        <a:xfrm>
          <a:off x="14430375" y="138017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77</xdr:row>
      <xdr:rowOff>47625</xdr:rowOff>
    </xdr:from>
    <xdr:to>
      <xdr:col>2</xdr:col>
      <xdr:colOff>266701</xdr:colOff>
      <xdr:row>78</xdr:row>
      <xdr:rowOff>67645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406073C2-7B58-45E9-8095-6FC781276FC9}"/>
            </a:ext>
          </a:extLst>
        </xdr:cNvPr>
        <xdr:cNvSpPr>
          <a:spLocks/>
        </xdr:cNvSpPr>
      </xdr:nvSpPr>
      <xdr:spPr bwMode="auto">
        <a:xfrm>
          <a:off x="11430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209550</xdr:colOff>
      <xdr:row>77</xdr:row>
      <xdr:rowOff>47625</xdr:rowOff>
    </xdr:from>
    <xdr:to>
      <xdr:col>4</xdr:col>
      <xdr:colOff>180976</xdr:colOff>
      <xdr:row>78</xdr:row>
      <xdr:rowOff>67645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3F5BACE3-E281-43A7-83ED-45662DD145AF}"/>
            </a:ext>
          </a:extLst>
        </xdr:cNvPr>
        <xdr:cNvSpPr>
          <a:spLocks/>
        </xdr:cNvSpPr>
      </xdr:nvSpPr>
      <xdr:spPr bwMode="auto">
        <a:xfrm>
          <a:off x="73342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77</xdr:row>
      <xdr:rowOff>28575</xdr:rowOff>
    </xdr:from>
    <xdr:to>
      <xdr:col>6</xdr:col>
      <xdr:colOff>209551</xdr:colOff>
      <xdr:row>78</xdr:row>
      <xdr:rowOff>48595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753C253D-F287-43EF-96DF-8419F1112AA4}"/>
            </a:ext>
          </a:extLst>
        </xdr:cNvPr>
        <xdr:cNvSpPr>
          <a:spLocks/>
        </xdr:cNvSpPr>
      </xdr:nvSpPr>
      <xdr:spPr bwMode="auto">
        <a:xfrm>
          <a:off x="1390650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171450</xdr:colOff>
      <xdr:row>77</xdr:row>
      <xdr:rowOff>28575</xdr:rowOff>
    </xdr:from>
    <xdr:to>
      <xdr:col>8</xdr:col>
      <xdr:colOff>190501</xdr:colOff>
      <xdr:row>78</xdr:row>
      <xdr:rowOff>48595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7CE53F00-B4BF-47E4-92BD-E146C7556D04}"/>
            </a:ext>
          </a:extLst>
        </xdr:cNvPr>
        <xdr:cNvSpPr>
          <a:spLocks/>
        </xdr:cNvSpPr>
      </xdr:nvSpPr>
      <xdr:spPr bwMode="auto">
        <a:xfrm>
          <a:off x="2028825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209550</xdr:colOff>
      <xdr:row>77</xdr:row>
      <xdr:rowOff>57150</xdr:rowOff>
    </xdr:from>
    <xdr:to>
      <xdr:col>10</xdr:col>
      <xdr:colOff>228600</xdr:colOff>
      <xdr:row>78</xdr:row>
      <xdr:rowOff>57150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40622487-672C-4E62-9224-FE667CD2D15A}"/>
            </a:ext>
          </a:extLst>
        </xdr:cNvPr>
        <xdr:cNvSpPr>
          <a:spLocks/>
        </xdr:cNvSpPr>
      </xdr:nvSpPr>
      <xdr:spPr bwMode="auto">
        <a:xfrm>
          <a:off x="2724150" y="15392400"/>
          <a:ext cx="742950" cy="1905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171451</xdr:colOff>
      <xdr:row>77</xdr:row>
      <xdr:rowOff>47625</xdr:rowOff>
    </xdr:from>
    <xdr:to>
      <xdr:col>12</xdr:col>
      <xdr:colOff>228601</xdr:colOff>
      <xdr:row>78</xdr:row>
      <xdr:rowOff>66675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57FD1374-9607-40C7-9BA6-8846ED0D1777}"/>
            </a:ext>
          </a:extLst>
        </xdr:cNvPr>
        <xdr:cNvSpPr>
          <a:spLocks/>
        </xdr:cNvSpPr>
      </xdr:nvSpPr>
      <xdr:spPr bwMode="auto">
        <a:xfrm>
          <a:off x="3409951" y="15382875"/>
          <a:ext cx="704850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https://rpgnet-my.sharepoint.com/personal/kumarsan50_kecrpg_com/Documents/KEC_T&amp;D/1.DPR/DPR/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https://rpgnet-my.sharepoint.com/personal/kumarsan50_kecrpg_com/Documents/KEC_T&amp;D/1.DPR/DPR/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https://rpgnet-my.sharepoint.com/personal/kumarsan50_kecrpg_com/Documents/KEC_T&amp;D/1.DPR/DPR/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https://rpgnet-my.sharepoint.com/personal/kumarsan50_kecrpg_com/Documents/KEC_T&amp;D/1.DPR/DPR/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3"/>
  <sheetViews>
    <sheetView showGridLines="0" tabSelected="1" view="pageBreakPreview" topLeftCell="A22" zoomScaleNormal="100" zoomScaleSheetLayoutView="100" workbookViewId="0">
      <selection activeCell="C2" sqref="C2:N30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49"/>
    </row>
    <row r="2" spans="3:16" x14ac:dyDescent="0.25">
      <c r="C2" s="356" t="s">
        <v>524</v>
      </c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</row>
    <row r="3" spans="3:16" x14ac:dyDescent="0.25">
      <c r="C3" s="356" t="s">
        <v>525</v>
      </c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</row>
    <row r="4" spans="3:16" x14ac:dyDescent="0.25">
      <c r="C4" s="356" t="s">
        <v>526</v>
      </c>
      <c r="D4" s="356"/>
      <c r="E4" s="356"/>
      <c r="F4" s="356"/>
      <c r="G4" s="356"/>
      <c r="H4" s="356"/>
      <c r="I4" s="356"/>
      <c r="J4" s="356"/>
      <c r="K4" s="356"/>
      <c r="L4" s="356"/>
      <c r="M4" s="356"/>
      <c r="N4" s="356"/>
    </row>
    <row r="5" spans="3:16" ht="32.25" customHeight="1" x14ac:dyDescent="0.25">
      <c r="C5" s="355" t="s">
        <v>527</v>
      </c>
      <c r="D5" s="355"/>
      <c r="E5" s="355"/>
      <c r="F5" s="355"/>
      <c r="G5" s="360" t="s">
        <v>731</v>
      </c>
      <c r="H5" s="360"/>
      <c r="I5" s="360"/>
      <c r="J5" s="360"/>
      <c r="K5" s="360"/>
      <c r="L5" s="361" t="s">
        <v>750</v>
      </c>
      <c r="M5" s="362"/>
      <c r="N5" s="363"/>
    </row>
    <row r="6" spans="3:16" x14ac:dyDescent="0.25">
      <c r="C6" s="355" t="s">
        <v>535</v>
      </c>
      <c r="D6" s="355"/>
      <c r="E6" s="355"/>
      <c r="F6" s="355"/>
      <c r="G6" s="356" t="s">
        <v>534</v>
      </c>
      <c r="H6" s="356"/>
      <c r="I6" s="356"/>
      <c r="J6" s="356"/>
      <c r="K6" s="356"/>
      <c r="L6" s="357" t="s">
        <v>536</v>
      </c>
      <c r="M6" s="357"/>
      <c r="N6" s="357"/>
    </row>
    <row r="7" spans="3:16" x14ac:dyDescent="0.25">
      <c r="C7" s="358" t="s">
        <v>509</v>
      </c>
      <c r="D7" s="358" t="s">
        <v>140</v>
      </c>
      <c r="E7" s="250" t="s">
        <v>49</v>
      </c>
      <c r="F7" s="250" t="s">
        <v>510</v>
      </c>
      <c r="G7" s="250" t="s">
        <v>0</v>
      </c>
      <c r="H7" s="359">
        <v>46054</v>
      </c>
      <c r="I7" s="358"/>
      <c r="J7" s="358" t="s">
        <v>151</v>
      </c>
      <c r="K7" s="358" t="s">
        <v>511</v>
      </c>
      <c r="L7" s="251">
        <f>H7+31</f>
        <v>46085</v>
      </c>
      <c r="M7" s="251">
        <f>L7+31</f>
        <v>46116</v>
      </c>
      <c r="N7" s="358" t="s">
        <v>1</v>
      </c>
    </row>
    <row r="8" spans="3:16" x14ac:dyDescent="0.25">
      <c r="C8" s="358"/>
      <c r="D8" s="358"/>
      <c r="E8" s="250" t="s">
        <v>150</v>
      </c>
      <c r="F8" s="250" t="s">
        <v>512</v>
      </c>
      <c r="G8" s="250" t="s">
        <v>513</v>
      </c>
      <c r="H8" s="358" t="s">
        <v>508</v>
      </c>
      <c r="I8" s="358" t="s">
        <v>514</v>
      </c>
      <c r="J8" s="358"/>
      <c r="K8" s="358"/>
      <c r="L8" s="358" t="s">
        <v>508</v>
      </c>
      <c r="M8" s="358" t="s">
        <v>508</v>
      </c>
      <c r="N8" s="358"/>
    </row>
    <row r="9" spans="3:16" x14ac:dyDescent="0.25">
      <c r="C9" s="358"/>
      <c r="D9" s="358"/>
      <c r="E9" s="252"/>
      <c r="F9" s="251">
        <v>46023</v>
      </c>
      <c r="G9" s="251">
        <v>46054</v>
      </c>
      <c r="H9" s="358"/>
      <c r="I9" s="358"/>
      <c r="J9" s="358"/>
      <c r="K9" s="358"/>
      <c r="L9" s="358"/>
      <c r="M9" s="358"/>
      <c r="N9" s="358"/>
    </row>
    <row r="10" spans="3:16" x14ac:dyDescent="0.25">
      <c r="C10" s="253" t="s">
        <v>515</v>
      </c>
      <c r="D10" s="254" t="s">
        <v>61</v>
      </c>
      <c r="E10" s="255">
        <v>117.85085099999999</v>
      </c>
      <c r="F10" s="255">
        <v>117.85085099999999</v>
      </c>
      <c r="G10" s="255">
        <f>E10-F10</f>
        <v>0</v>
      </c>
      <c r="H10" s="256"/>
      <c r="I10" s="256"/>
      <c r="J10" s="256"/>
      <c r="K10" s="255">
        <f>F10+I10</f>
        <v>117.85085099999999</v>
      </c>
      <c r="L10" s="256"/>
      <c r="M10" s="256"/>
      <c r="N10" s="254"/>
    </row>
    <row r="11" spans="3:16" x14ac:dyDescent="0.25">
      <c r="C11" s="257" t="s">
        <v>156</v>
      </c>
      <c r="D11" s="258" t="s">
        <v>61</v>
      </c>
      <c r="E11" s="259">
        <v>117.85085099999999</v>
      </c>
      <c r="F11" s="259">
        <v>117.85085099999999</v>
      </c>
      <c r="G11" s="259">
        <f>E11-F11</f>
        <v>0</v>
      </c>
      <c r="H11" s="258"/>
      <c r="I11" s="258"/>
      <c r="J11" s="260"/>
      <c r="K11" s="259">
        <f t="shared" ref="K11:K29" si="0">F11+I11</f>
        <v>117.85085099999999</v>
      </c>
      <c r="L11" s="260"/>
      <c r="M11" s="260"/>
      <c r="N11" s="258"/>
    </row>
    <row r="12" spans="3:16" x14ac:dyDescent="0.25">
      <c r="C12" s="261" t="s">
        <v>516</v>
      </c>
      <c r="D12" s="262" t="s">
        <v>62</v>
      </c>
      <c r="E12" s="263">
        <v>316</v>
      </c>
      <c r="F12" s="263">
        <v>313</v>
      </c>
      <c r="G12" s="262">
        <f>E12-F12</f>
        <v>3</v>
      </c>
      <c r="H12" s="262">
        <v>3</v>
      </c>
      <c r="I12" s="262">
        <v>2</v>
      </c>
      <c r="J12" s="262"/>
      <c r="K12" s="262">
        <f t="shared" si="0"/>
        <v>315</v>
      </c>
      <c r="L12" s="262"/>
      <c r="M12" s="262"/>
      <c r="N12" s="339"/>
    </row>
    <row r="13" spans="3:16" x14ac:dyDescent="0.25">
      <c r="C13" s="261" t="s">
        <v>517</v>
      </c>
      <c r="D13" s="262" t="s">
        <v>518</v>
      </c>
      <c r="E13" s="263">
        <v>316</v>
      </c>
      <c r="F13" s="263">
        <v>314</v>
      </c>
      <c r="G13" s="262">
        <f>E13-F13</f>
        <v>2</v>
      </c>
      <c r="H13" s="262">
        <v>2</v>
      </c>
      <c r="I13" s="262">
        <v>1</v>
      </c>
      <c r="J13" s="262">
        <v>1</v>
      </c>
      <c r="K13" s="262">
        <f t="shared" si="0"/>
        <v>315</v>
      </c>
      <c r="L13" s="264"/>
      <c r="M13" s="264"/>
      <c r="N13" s="339"/>
    </row>
    <row r="14" spans="3:16" x14ac:dyDescent="0.25">
      <c r="C14" s="265" t="s">
        <v>14</v>
      </c>
      <c r="D14" s="266"/>
      <c r="E14" s="267"/>
      <c r="F14" s="267"/>
      <c r="G14" s="268"/>
      <c r="H14" s="268">
        <v>1</v>
      </c>
      <c r="I14" s="268">
        <v>1</v>
      </c>
      <c r="J14" s="268">
        <v>1</v>
      </c>
      <c r="K14" s="268">
        <f t="shared" si="0"/>
        <v>1</v>
      </c>
      <c r="L14" s="268"/>
      <c r="M14" s="268"/>
      <c r="N14" s="268"/>
    </row>
    <row r="15" spans="3:16" x14ac:dyDescent="0.25">
      <c r="C15" s="269" t="s">
        <v>519</v>
      </c>
      <c r="D15" s="270" t="s">
        <v>520</v>
      </c>
      <c r="E15" s="270">
        <v>306</v>
      </c>
      <c r="F15" s="270">
        <v>306</v>
      </c>
      <c r="G15" s="270">
        <f>E15-F15</f>
        <v>0</v>
      </c>
      <c r="H15" s="270"/>
      <c r="I15" s="270"/>
      <c r="J15" s="270"/>
      <c r="K15" s="270">
        <f t="shared" si="0"/>
        <v>306</v>
      </c>
      <c r="L15" s="270"/>
      <c r="M15" s="270"/>
      <c r="N15" s="270"/>
    </row>
    <row r="16" spans="3:16" x14ac:dyDescent="0.25">
      <c r="C16" s="269" t="s">
        <v>521</v>
      </c>
      <c r="D16" s="270" t="s">
        <v>518</v>
      </c>
      <c r="E16" s="270">
        <v>306</v>
      </c>
      <c r="F16" s="270">
        <f>221+36+24+13+6</f>
        <v>300</v>
      </c>
      <c r="G16" s="270">
        <f>E16-F16</f>
        <v>6</v>
      </c>
      <c r="H16" s="270">
        <v>6</v>
      </c>
      <c r="I16" s="270">
        <v>3</v>
      </c>
      <c r="J16" s="270"/>
      <c r="K16" s="270">
        <f>F16+I16</f>
        <v>303</v>
      </c>
      <c r="L16" s="270"/>
      <c r="M16" s="271"/>
      <c r="N16" s="323"/>
      <c r="O16" s="196">
        <f>E16-K16</f>
        <v>3</v>
      </c>
      <c r="P16" s="196">
        <f>O16-2</f>
        <v>1</v>
      </c>
    </row>
    <row r="17" spans="3:16" x14ac:dyDescent="0.25">
      <c r="C17" s="277" t="s">
        <v>14</v>
      </c>
      <c r="D17" s="278"/>
      <c r="E17" s="279"/>
      <c r="F17" s="279"/>
      <c r="G17" s="279"/>
      <c r="H17" s="279">
        <v>2</v>
      </c>
      <c r="I17" s="279">
        <v>1</v>
      </c>
      <c r="J17" s="279"/>
      <c r="K17" s="279">
        <f t="shared" si="0"/>
        <v>1</v>
      </c>
      <c r="L17" s="279"/>
      <c r="M17" s="279"/>
      <c r="N17" s="270"/>
    </row>
    <row r="18" spans="3:16" ht="17.25" customHeight="1" x14ac:dyDescent="0.25">
      <c r="C18" s="340" t="s">
        <v>528</v>
      </c>
      <c r="D18" s="341" t="s">
        <v>61</v>
      </c>
      <c r="E18" s="342">
        <v>4285.0559999999996</v>
      </c>
      <c r="F18" s="342">
        <v>4285.0559999999996</v>
      </c>
      <c r="G18" s="343">
        <f t="shared" ref="G18:G27" si="1">E18-F18</f>
        <v>0</v>
      </c>
      <c r="H18" s="273"/>
      <c r="I18" s="273"/>
      <c r="J18" s="273"/>
      <c r="K18" s="274">
        <f t="shared" si="0"/>
        <v>4285.0559999999996</v>
      </c>
      <c r="L18" s="273"/>
      <c r="M18" s="273"/>
      <c r="N18" s="285"/>
    </row>
    <row r="19" spans="3:16" x14ac:dyDescent="0.25">
      <c r="C19" s="340" t="s">
        <v>54</v>
      </c>
      <c r="D19" s="341" t="s">
        <v>61</v>
      </c>
      <c r="E19" s="342">
        <v>121.471</v>
      </c>
      <c r="F19" s="342">
        <v>121.471</v>
      </c>
      <c r="G19" s="343">
        <f t="shared" si="1"/>
        <v>0</v>
      </c>
      <c r="H19" s="273"/>
      <c r="I19" s="273"/>
      <c r="J19" s="320"/>
      <c r="K19" s="274">
        <f t="shared" si="0"/>
        <v>121.471</v>
      </c>
      <c r="L19" s="273"/>
      <c r="M19" s="273"/>
      <c r="N19" s="285"/>
    </row>
    <row r="20" spans="3:16" x14ac:dyDescent="0.25">
      <c r="C20" s="340" t="s">
        <v>522</v>
      </c>
      <c r="D20" s="341" t="s">
        <v>55</v>
      </c>
      <c r="E20" s="342">
        <v>11844</v>
      </c>
      <c r="F20" s="342">
        <v>11844</v>
      </c>
      <c r="G20" s="343">
        <f t="shared" si="1"/>
        <v>0</v>
      </c>
      <c r="H20" s="273"/>
      <c r="I20" s="273"/>
      <c r="J20" s="273"/>
      <c r="K20" s="274">
        <f t="shared" si="0"/>
        <v>11844</v>
      </c>
      <c r="L20" s="273"/>
      <c r="M20" s="273"/>
      <c r="N20" s="285"/>
      <c r="O20" s="284"/>
    </row>
    <row r="21" spans="3:16" x14ac:dyDescent="0.25">
      <c r="C21" s="340" t="s">
        <v>523</v>
      </c>
      <c r="D21" s="341" t="s">
        <v>411</v>
      </c>
      <c r="E21" s="344">
        <v>1</v>
      </c>
      <c r="F21" s="344">
        <v>1</v>
      </c>
      <c r="G21" s="345">
        <f t="shared" si="1"/>
        <v>0</v>
      </c>
      <c r="H21" s="273"/>
      <c r="I21" s="273"/>
      <c r="J21" s="273"/>
      <c r="K21" s="276">
        <f t="shared" si="0"/>
        <v>1</v>
      </c>
      <c r="L21" s="273"/>
      <c r="M21" s="273"/>
      <c r="N21" s="273"/>
    </row>
    <row r="22" spans="3:16" ht="31.5" x14ac:dyDescent="0.25">
      <c r="C22" s="354" t="s">
        <v>740</v>
      </c>
      <c r="D22" s="273" t="s">
        <v>61</v>
      </c>
      <c r="E22" s="274">
        <v>117.851</v>
      </c>
      <c r="F22" s="274">
        <f>21.496+4.922+4.901+8.229+9.8</f>
        <v>49.347999999999999</v>
      </c>
      <c r="G22" s="320">
        <f t="shared" si="1"/>
        <v>68.503</v>
      </c>
      <c r="H22" s="320">
        <v>25.908999999999999</v>
      </c>
      <c r="I22" s="275">
        <f>2.691+4.333+0.29</f>
        <v>7.3140000000000001</v>
      </c>
      <c r="J22" s="275">
        <f>2.837+4.124</f>
        <v>6.9610000000000003</v>
      </c>
      <c r="K22" s="275">
        <f t="shared" si="0"/>
        <v>56.661999999999999</v>
      </c>
      <c r="L22" s="274">
        <v>42.594000000000001</v>
      </c>
      <c r="M22" s="274"/>
      <c r="N22" s="353" t="s">
        <v>742</v>
      </c>
      <c r="O22" s="328">
        <f>E22-K22</f>
        <v>61.189</v>
      </c>
      <c r="P22" s="337">
        <f>O22-H22</f>
        <v>35.28</v>
      </c>
    </row>
    <row r="23" spans="3:16" ht="31.5" x14ac:dyDescent="0.25">
      <c r="C23" s="272" t="s">
        <v>529</v>
      </c>
      <c r="D23" s="273" t="s">
        <v>531</v>
      </c>
      <c r="E23" s="273">
        <v>37</v>
      </c>
      <c r="F23" s="273">
        <v>15</v>
      </c>
      <c r="G23" s="273">
        <f t="shared" si="1"/>
        <v>22</v>
      </c>
      <c r="H23" s="273">
        <v>7</v>
      </c>
      <c r="I23" s="273">
        <v>2</v>
      </c>
      <c r="J23" s="273">
        <v>2</v>
      </c>
      <c r="K23" s="273">
        <f t="shared" si="0"/>
        <v>17</v>
      </c>
      <c r="L23" s="273">
        <v>15</v>
      </c>
      <c r="M23" s="273"/>
      <c r="N23" s="353" t="s">
        <v>743</v>
      </c>
      <c r="O23" s="328">
        <f>E23-K23</f>
        <v>20</v>
      </c>
      <c r="P23" s="337">
        <f>O23-H23</f>
        <v>13</v>
      </c>
    </row>
    <row r="24" spans="3:16" ht="31.5" x14ac:dyDescent="0.25">
      <c r="C24" s="272" t="s">
        <v>530</v>
      </c>
      <c r="D24" s="273" t="s">
        <v>531</v>
      </c>
      <c r="E24" s="273">
        <v>23</v>
      </c>
      <c r="F24" s="273">
        <v>2</v>
      </c>
      <c r="G24" s="273">
        <f t="shared" si="1"/>
        <v>21</v>
      </c>
      <c r="H24" s="273">
        <v>6</v>
      </c>
      <c r="I24" s="274">
        <v>0</v>
      </c>
      <c r="J24" s="274">
        <v>1</v>
      </c>
      <c r="K24" s="273">
        <f t="shared" si="0"/>
        <v>2</v>
      </c>
      <c r="L24" s="273">
        <v>15</v>
      </c>
      <c r="M24" s="273"/>
      <c r="N24" s="353" t="s">
        <v>744</v>
      </c>
      <c r="O24" s="328">
        <f>E24-K24</f>
        <v>21</v>
      </c>
      <c r="P24" s="337">
        <f>O24-H24</f>
        <v>15</v>
      </c>
    </row>
    <row r="25" spans="3:16" ht="26.25" customHeight="1" x14ac:dyDescent="0.25">
      <c r="C25" s="354" t="s">
        <v>741</v>
      </c>
      <c r="D25" s="273" t="s">
        <v>61</v>
      </c>
      <c r="E25" s="274">
        <v>117.851</v>
      </c>
      <c r="F25" s="274">
        <f>21.496+4.922+4.901+8.229+9.8</f>
        <v>49.347999999999999</v>
      </c>
      <c r="G25" s="320">
        <f t="shared" si="1"/>
        <v>68.503</v>
      </c>
      <c r="H25" s="320">
        <v>25.908999999999999</v>
      </c>
      <c r="I25" s="274"/>
      <c r="J25" s="274"/>
      <c r="K25" s="275">
        <f t="shared" si="0"/>
        <v>49.347999999999999</v>
      </c>
      <c r="L25" s="274">
        <v>42.594000000000001</v>
      </c>
      <c r="M25" s="273"/>
      <c r="N25" s="285"/>
      <c r="O25" s="328"/>
      <c r="P25" s="337"/>
    </row>
    <row r="26" spans="3:16" ht="31.5" x14ac:dyDescent="0.25">
      <c r="C26" s="272" t="s">
        <v>529</v>
      </c>
      <c r="D26" s="273" t="s">
        <v>531</v>
      </c>
      <c r="E26" s="273">
        <v>37</v>
      </c>
      <c r="F26" s="273">
        <v>15</v>
      </c>
      <c r="G26" s="273">
        <f t="shared" si="1"/>
        <v>22</v>
      </c>
      <c r="H26" s="273">
        <v>7</v>
      </c>
      <c r="I26" s="274"/>
      <c r="J26" s="274"/>
      <c r="K26" s="273">
        <f t="shared" si="0"/>
        <v>15</v>
      </c>
      <c r="L26" s="273">
        <v>15</v>
      </c>
      <c r="M26" s="273"/>
      <c r="N26" s="285" t="s">
        <v>745</v>
      </c>
      <c r="O26" s="328"/>
      <c r="P26" s="337"/>
    </row>
    <row r="27" spans="3:16" ht="31.5" x14ac:dyDescent="0.25">
      <c r="C27" s="272" t="s">
        <v>530</v>
      </c>
      <c r="D27" s="273" t="s">
        <v>531</v>
      </c>
      <c r="E27" s="273">
        <v>23</v>
      </c>
      <c r="F27" s="273">
        <v>2</v>
      </c>
      <c r="G27" s="273">
        <f t="shared" si="1"/>
        <v>21</v>
      </c>
      <c r="H27" s="273">
        <v>6</v>
      </c>
      <c r="I27" s="274"/>
      <c r="J27" s="274"/>
      <c r="K27" s="273">
        <f t="shared" si="0"/>
        <v>2</v>
      </c>
      <c r="L27" s="273">
        <v>15</v>
      </c>
      <c r="M27" s="273"/>
      <c r="N27" s="285" t="s">
        <v>746</v>
      </c>
      <c r="O27" s="328"/>
      <c r="P27" s="337"/>
    </row>
    <row r="28" spans="3:16" ht="31.5" x14ac:dyDescent="0.25">
      <c r="C28" s="277" t="s">
        <v>14</v>
      </c>
      <c r="D28" s="278"/>
      <c r="E28" s="279"/>
      <c r="F28" s="279"/>
      <c r="G28" s="279"/>
      <c r="H28" s="279" t="s">
        <v>735</v>
      </c>
      <c r="I28" s="279">
        <v>2</v>
      </c>
      <c r="J28" s="279">
        <v>2</v>
      </c>
      <c r="K28" s="279">
        <v>1</v>
      </c>
      <c r="L28" s="279" t="s">
        <v>736</v>
      </c>
      <c r="M28" s="279"/>
      <c r="N28" s="338" t="s">
        <v>737</v>
      </c>
    </row>
    <row r="29" spans="3:16" ht="24.75" customHeight="1" x14ac:dyDescent="0.25">
      <c r="C29" s="272" t="s">
        <v>532</v>
      </c>
      <c r="D29" s="273" t="s">
        <v>61</v>
      </c>
      <c r="E29" s="274">
        <v>117.851</v>
      </c>
      <c r="F29" s="275">
        <f>13.612+4.6+18.591</f>
        <v>36.802999999999997</v>
      </c>
      <c r="G29" s="274">
        <f t="shared" ref="G29" si="2">E29-F29</f>
        <v>81.048000000000002</v>
      </c>
      <c r="H29" s="273">
        <v>40</v>
      </c>
      <c r="I29" s="274">
        <f>4.488+4.447+4.74+4.45+4.834</f>
        <v>22.959</v>
      </c>
      <c r="J29" s="275"/>
      <c r="K29" s="274">
        <f t="shared" si="0"/>
        <v>59.762</v>
      </c>
      <c r="L29" s="273">
        <v>41</v>
      </c>
      <c r="M29" s="274"/>
      <c r="N29" s="285" t="s">
        <v>747</v>
      </c>
    </row>
    <row r="30" spans="3:16" x14ac:dyDescent="0.25">
      <c r="C30" s="277" t="s">
        <v>14</v>
      </c>
      <c r="D30" s="278"/>
      <c r="E30" s="279"/>
      <c r="F30" s="279"/>
      <c r="G30" s="279"/>
      <c r="H30" s="279">
        <v>2</v>
      </c>
      <c r="I30" s="279">
        <v>1</v>
      </c>
      <c r="J30" s="279"/>
      <c r="K30" s="279"/>
      <c r="L30" s="279">
        <v>2</v>
      </c>
      <c r="M30" s="279"/>
      <c r="N30" s="279"/>
    </row>
    <row r="32" spans="3:16" x14ac:dyDescent="0.25">
      <c r="H32" s="324"/>
      <c r="I32" s="324"/>
      <c r="J32" s="324"/>
      <c r="K32" s="321"/>
      <c r="L32" s="324"/>
      <c r="M32" s="324"/>
    </row>
    <row r="33" spans="8:13" x14ac:dyDescent="0.25">
      <c r="H33" s="325"/>
      <c r="I33" s="325"/>
      <c r="J33" s="325"/>
      <c r="K33" s="325"/>
      <c r="L33" s="325"/>
      <c r="M33" s="32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4" zoomScaleNormal="100" zoomScaleSheetLayoutView="73" workbookViewId="0">
      <selection activeCell="A21" sqref="A21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2" t="s">
        <v>90</v>
      </c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4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35">
        <v>46078</v>
      </c>
      <c r="AR2" s="436"/>
      <c r="AS2" s="436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2" t="s">
        <v>51</v>
      </c>
      <c r="D4" s="392"/>
      <c r="E4" s="392" t="s">
        <v>56</v>
      </c>
      <c r="F4" s="392"/>
      <c r="G4" s="392"/>
      <c r="H4" s="392"/>
      <c r="I4" s="411" t="s">
        <v>140</v>
      </c>
      <c r="J4" s="411"/>
      <c r="K4" s="411" t="s">
        <v>141</v>
      </c>
      <c r="L4" s="411"/>
      <c r="M4" s="411" t="s">
        <v>126</v>
      </c>
      <c r="N4" s="411"/>
      <c r="O4" s="411"/>
      <c r="P4" s="411" t="s">
        <v>0</v>
      </c>
      <c r="Q4" s="411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1" t="s">
        <v>91</v>
      </c>
      <c r="AD4" s="411"/>
      <c r="AE4" s="411"/>
      <c r="AF4" s="411"/>
      <c r="AI4" s="15"/>
      <c r="AJ4" s="16"/>
      <c r="AL4" s="411" t="s">
        <v>99</v>
      </c>
      <c r="AM4" s="411"/>
      <c r="AN4" s="411"/>
      <c r="AO4" s="411"/>
      <c r="AP4" s="411"/>
      <c r="AQ4" s="411"/>
      <c r="AR4" s="10"/>
      <c r="AS4" s="10"/>
      <c r="AT4" s="2"/>
    </row>
    <row r="5" spans="2:54" ht="15" customHeight="1" x14ac:dyDescent="0.2">
      <c r="B5" s="1"/>
      <c r="C5" s="392">
        <v>1</v>
      </c>
      <c r="D5" s="392"/>
      <c r="E5" s="411" t="s">
        <v>52</v>
      </c>
      <c r="F5" s="411"/>
      <c r="G5" s="411"/>
      <c r="H5" s="411"/>
      <c r="I5" s="411" t="s">
        <v>53</v>
      </c>
      <c r="J5" s="411"/>
      <c r="K5" s="417">
        <v>316</v>
      </c>
      <c r="L5" s="417"/>
      <c r="M5" s="390">
        <v>315</v>
      </c>
      <c r="N5" s="390"/>
      <c r="O5" s="390"/>
      <c r="P5" s="419">
        <f>K5-M5</f>
        <v>1</v>
      </c>
      <c r="Q5" s="419"/>
      <c r="R5" s="10"/>
      <c r="S5" s="10"/>
      <c r="T5" s="10"/>
      <c r="U5" s="10"/>
      <c r="V5" s="10"/>
      <c r="W5" s="10"/>
      <c r="X5" s="10"/>
      <c r="Z5" s="15"/>
      <c r="AA5" s="15"/>
      <c r="AC5" s="411" t="s">
        <v>92</v>
      </c>
      <c r="AD5" s="411"/>
      <c r="AE5" s="411"/>
      <c r="AF5" s="411"/>
      <c r="AI5" s="15"/>
      <c r="AJ5" s="15"/>
      <c r="AL5" s="411" t="s">
        <v>100</v>
      </c>
      <c r="AM5" s="411"/>
      <c r="AN5" s="411"/>
      <c r="AO5" s="411"/>
      <c r="AP5" s="411"/>
      <c r="AQ5" s="411"/>
      <c r="AR5" s="10"/>
      <c r="AS5" s="10"/>
      <c r="AT5" s="2"/>
    </row>
    <row r="6" spans="2:54" x14ac:dyDescent="0.2">
      <c r="B6" s="1"/>
      <c r="C6" s="392">
        <v>2</v>
      </c>
      <c r="D6" s="392"/>
      <c r="E6" s="411" t="s">
        <v>17</v>
      </c>
      <c r="F6" s="411"/>
      <c r="G6" s="411"/>
      <c r="H6" s="411"/>
      <c r="I6" s="411" t="s">
        <v>53</v>
      </c>
      <c r="J6" s="411"/>
      <c r="K6" s="417">
        <v>306</v>
      </c>
      <c r="L6" s="417"/>
      <c r="M6" s="390">
        <v>304</v>
      </c>
      <c r="N6" s="390"/>
      <c r="O6" s="390"/>
      <c r="P6" s="419">
        <f>K6-M6</f>
        <v>2</v>
      </c>
      <c r="Q6" s="419"/>
      <c r="R6" s="10"/>
      <c r="S6" s="10"/>
      <c r="T6" s="10" t="s">
        <v>262</v>
      </c>
      <c r="U6" s="10"/>
      <c r="V6" s="10"/>
      <c r="W6" s="10"/>
      <c r="X6" s="10"/>
      <c r="Z6" s="418"/>
      <c r="AA6" s="15"/>
      <c r="AB6" s="418"/>
      <c r="AC6" s="411" t="s">
        <v>95</v>
      </c>
      <c r="AD6" s="411"/>
      <c r="AE6" s="411"/>
      <c r="AF6" s="411"/>
      <c r="AI6" s="418"/>
      <c r="AJ6" s="15">
        <v>4</v>
      </c>
      <c r="AK6" s="418"/>
      <c r="AL6" s="411" t="s">
        <v>101</v>
      </c>
      <c r="AM6" s="411"/>
      <c r="AN6" s="411"/>
      <c r="AO6" s="411"/>
      <c r="AP6" s="411"/>
      <c r="AQ6" s="411"/>
      <c r="AR6" s="10"/>
      <c r="AS6" s="10"/>
      <c r="AT6" s="2"/>
    </row>
    <row r="7" spans="2:54" x14ac:dyDescent="0.2">
      <c r="B7" s="1"/>
      <c r="C7" s="392">
        <v>3</v>
      </c>
      <c r="D7" s="392"/>
      <c r="E7" s="411" t="s">
        <v>142</v>
      </c>
      <c r="F7" s="411"/>
      <c r="G7" s="411"/>
      <c r="H7" s="411"/>
      <c r="I7" s="411" t="s">
        <v>53</v>
      </c>
      <c r="J7" s="411"/>
      <c r="K7" s="417">
        <v>306</v>
      </c>
      <c r="L7" s="417"/>
      <c r="M7" s="390">
        <f>'DPR_TA-413 '!K16</f>
        <v>303</v>
      </c>
      <c r="N7" s="390"/>
      <c r="O7" s="390"/>
      <c r="P7" s="419">
        <f>K7-M7</f>
        <v>3</v>
      </c>
      <c r="Q7" s="419"/>
      <c r="R7" s="10"/>
      <c r="S7" s="10"/>
      <c r="T7" s="10"/>
      <c r="U7" s="10"/>
      <c r="V7" s="10"/>
      <c r="W7" s="10"/>
      <c r="X7" s="10"/>
      <c r="Z7" s="418"/>
      <c r="AA7" s="420">
        <v>1</v>
      </c>
      <c r="AB7" s="418"/>
      <c r="AC7" s="411" t="s">
        <v>96</v>
      </c>
      <c r="AD7" s="411"/>
      <c r="AE7" s="411"/>
      <c r="AF7" s="411"/>
      <c r="AI7" s="418"/>
      <c r="AJ7" s="17"/>
      <c r="AK7" s="418"/>
      <c r="AL7" s="422" t="s">
        <v>102</v>
      </c>
      <c r="AM7" s="423"/>
      <c r="AN7" s="423"/>
      <c r="AO7" s="423"/>
      <c r="AP7" s="423"/>
      <c r="AQ7" s="424"/>
      <c r="AR7" s="10"/>
      <c r="AS7" s="10"/>
      <c r="AT7" s="2"/>
    </row>
    <row r="8" spans="2:54" ht="15" customHeight="1" x14ac:dyDescent="0.2">
      <c r="B8" s="1"/>
      <c r="C8" s="392">
        <v>4</v>
      </c>
      <c r="D8" s="392"/>
      <c r="E8" s="386" t="s">
        <v>143</v>
      </c>
      <c r="F8" s="448"/>
      <c r="G8" s="448"/>
      <c r="H8" s="387"/>
      <c r="I8" s="386" t="s">
        <v>61</v>
      </c>
      <c r="J8" s="387"/>
      <c r="K8" s="388">
        <v>117.85085099999999</v>
      </c>
      <c r="L8" s="389"/>
      <c r="M8" s="412">
        <f>'DPR_TA-413 '!K22</f>
        <v>56.661999999999999</v>
      </c>
      <c r="N8" s="413"/>
      <c r="O8" s="414"/>
      <c r="P8" s="412">
        <f>K8-M8</f>
        <v>61.188850999999993</v>
      </c>
      <c r="Q8" s="414"/>
      <c r="R8" s="10"/>
      <c r="S8" s="10"/>
      <c r="T8" s="10" t="s">
        <v>261</v>
      </c>
      <c r="U8" s="10"/>
      <c r="V8" s="10"/>
      <c r="W8" s="10"/>
      <c r="X8" s="10"/>
      <c r="Z8" s="418"/>
      <c r="AA8" s="421"/>
      <c r="AB8" s="418"/>
      <c r="AC8" s="411"/>
      <c r="AD8" s="411"/>
      <c r="AE8" s="411"/>
      <c r="AF8" s="411"/>
      <c r="AI8" s="418"/>
      <c r="AJ8" s="18">
        <v>3</v>
      </c>
      <c r="AK8" s="418"/>
      <c r="AL8" s="425"/>
      <c r="AM8" s="426"/>
      <c r="AN8" s="426"/>
      <c r="AO8" s="426"/>
      <c r="AP8" s="426"/>
      <c r="AQ8" s="427"/>
      <c r="AR8" s="10"/>
      <c r="AS8" s="10"/>
      <c r="AT8" s="2"/>
    </row>
    <row r="9" spans="2:54" ht="15" customHeight="1" x14ac:dyDescent="0.2">
      <c r="B9" s="1"/>
      <c r="C9" s="451">
        <v>5</v>
      </c>
      <c r="D9" s="452"/>
      <c r="E9" s="386" t="s">
        <v>144</v>
      </c>
      <c r="F9" s="448"/>
      <c r="G9" s="448"/>
      <c r="H9" s="387"/>
      <c r="I9" s="386" t="s">
        <v>61</v>
      </c>
      <c r="J9" s="387"/>
      <c r="K9" s="388">
        <v>117.85085099999999</v>
      </c>
      <c r="L9" s="389"/>
      <c r="M9" s="412">
        <f>M8</f>
        <v>56.661999999999999</v>
      </c>
      <c r="N9" s="413"/>
      <c r="O9" s="414"/>
      <c r="P9" s="412">
        <f>K9-M9</f>
        <v>61.188850999999993</v>
      </c>
      <c r="Q9" s="414"/>
      <c r="R9" s="10"/>
      <c r="S9" s="10"/>
      <c r="T9" s="10"/>
      <c r="U9" s="10"/>
      <c r="V9" s="10"/>
      <c r="W9" s="10"/>
      <c r="X9" s="10"/>
      <c r="Z9" s="418"/>
      <c r="AA9" s="19">
        <v>1</v>
      </c>
      <c r="AB9" s="418"/>
      <c r="AC9" s="411" t="s">
        <v>97</v>
      </c>
      <c r="AD9" s="411"/>
      <c r="AE9" s="411"/>
      <c r="AF9" s="411"/>
      <c r="AI9" s="418"/>
      <c r="AJ9" s="20">
        <v>2</v>
      </c>
      <c r="AK9" s="418"/>
      <c r="AL9" s="411" t="s">
        <v>103</v>
      </c>
      <c r="AM9" s="411"/>
      <c r="AN9" s="411"/>
      <c r="AO9" s="411"/>
      <c r="AP9" s="411"/>
      <c r="AQ9" s="411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2"/>
      <c r="AD10" s="392"/>
      <c r="AE10" s="392"/>
      <c r="AF10" s="392"/>
      <c r="AI10" s="15"/>
      <c r="AJ10" s="15"/>
      <c r="AL10" s="411" t="s">
        <v>104</v>
      </c>
      <c r="AM10" s="411"/>
      <c r="AN10" s="411"/>
      <c r="AO10" s="411"/>
      <c r="AP10" s="411"/>
      <c r="AQ10" s="411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1"/>
      <c r="Q11" s="39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85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85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85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37"/>
      <c r="AT23" s="27"/>
    </row>
    <row r="24" spans="2:53" ht="20.25" customHeight="1" x14ac:dyDescent="0.2">
      <c r="B24" s="437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3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15" t="s">
        <v>397</v>
      </c>
      <c r="AD51" s="415"/>
      <c r="AE51" s="415"/>
      <c r="AF51" s="72"/>
      <c r="AG51" s="86"/>
      <c r="AH51" s="72"/>
      <c r="AI51" s="86"/>
      <c r="AJ51" s="407" t="s">
        <v>464</v>
      </c>
      <c r="AK51" s="407"/>
      <c r="AL51" s="407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09" t="s">
        <v>259</v>
      </c>
      <c r="L59" s="409"/>
      <c r="M59" s="409"/>
      <c r="O59" s="314"/>
      <c r="P59" s="314"/>
      <c r="Q59" s="314"/>
      <c r="R59" s="314"/>
      <c r="S59" s="314"/>
      <c r="T59" s="314"/>
      <c r="U59" s="319" t="s">
        <v>537</v>
      </c>
      <c r="V59" s="314"/>
      <c r="W59" s="31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09" t="s">
        <v>149</v>
      </c>
      <c r="AO59" s="409"/>
      <c r="AP59" s="409"/>
      <c r="AQ59" s="409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0" t="s">
        <v>398</v>
      </c>
      <c r="H75" s="460"/>
      <c r="I75" s="460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2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1.2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38"/>
      <c r="Q99" s="438"/>
      <c r="R99" s="438"/>
      <c r="S99" s="32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08"/>
      <c r="AG99" s="408"/>
      <c r="AH99" s="408"/>
      <c r="AI99" s="72"/>
      <c r="AK99" s="326"/>
      <c r="AL99" s="72"/>
      <c r="AM99" s="72"/>
      <c r="AN99" s="72"/>
      <c r="AO99" s="72"/>
      <c r="AP99" s="72"/>
      <c r="AQ99" s="406" t="s">
        <v>506</v>
      </c>
      <c r="AR99" s="406"/>
      <c r="AS99" s="406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16"/>
      <c r="X123" s="416"/>
      <c r="Y123" s="416"/>
      <c r="Z123" s="43"/>
      <c r="AA123" s="15"/>
      <c r="AB123" s="43"/>
      <c r="AC123" s="15"/>
      <c r="AD123" s="43"/>
      <c r="AE123" s="15"/>
      <c r="AF123" s="410" t="s">
        <v>503</v>
      </c>
      <c r="AG123" s="410"/>
      <c r="AH123" s="410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39" t="s">
        <v>434</v>
      </c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0" t="s">
        <v>435</v>
      </c>
      <c r="D133" s="441"/>
      <c r="E133" s="444" t="s">
        <v>436</v>
      </c>
      <c r="F133" s="445"/>
      <c r="G133" s="365" t="s">
        <v>437</v>
      </c>
      <c r="H133" s="366"/>
      <c r="I133" s="367"/>
      <c r="J133" s="365" t="s">
        <v>147</v>
      </c>
      <c r="K133" s="366"/>
      <c r="L133" s="366"/>
      <c r="M133" s="367"/>
      <c r="O133" s="145"/>
    </row>
    <row r="134" spans="2:48" ht="15.75" customHeight="1" x14ac:dyDescent="0.3">
      <c r="C134" s="442"/>
      <c r="D134" s="443"/>
      <c r="E134" s="446"/>
      <c r="F134" s="447"/>
      <c r="G134" s="430" t="s">
        <v>438</v>
      </c>
      <c r="H134" s="431"/>
      <c r="I134" s="93" t="s">
        <v>454</v>
      </c>
      <c r="J134" s="430" t="s">
        <v>438</v>
      </c>
      <c r="K134" s="431"/>
      <c r="L134" s="430" t="s">
        <v>0</v>
      </c>
      <c r="M134" s="431"/>
      <c r="P134" s="458" t="s">
        <v>500</v>
      </c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</row>
    <row r="135" spans="2:48" x14ac:dyDescent="0.2">
      <c r="C135" s="449" t="s">
        <v>4</v>
      </c>
      <c r="D135" s="450"/>
      <c r="E135" s="428">
        <f>+COUNTIF('Location Summary'!$D$4:$D$616,'Visual Chart'!C135)</f>
        <v>12</v>
      </c>
      <c r="F135" s="429"/>
      <c r="G135" s="453">
        <f>+COUNTIFS('Location Summary'!$D$4:$D$616,'Visual Chart'!C135,'Location Summary'!$K$4:$K$616,"Completed")</f>
        <v>12</v>
      </c>
      <c r="H135" s="454"/>
      <c r="I135" s="178">
        <f>E135-G135</f>
        <v>0</v>
      </c>
      <c r="J135" s="455">
        <f>+COUNTIFS('Location Summary'!$D$4:$D$616,'Visual Chart'!C135,'Location Summary'!$M$4:$M$616,"Completed")</f>
        <v>12</v>
      </c>
      <c r="K135" s="454"/>
      <c r="L135" s="455">
        <f>G135-J135</f>
        <v>0</v>
      </c>
      <c r="M135" s="454"/>
    </row>
    <row r="136" spans="2:48" ht="15.75" x14ac:dyDescent="0.25">
      <c r="C136" s="381" t="s">
        <v>58</v>
      </c>
      <c r="D136" s="382"/>
      <c r="E136" s="383">
        <f>+COUNTIF('Location Summary'!$D$4:$D$616,'Visual Chart'!C136)</f>
        <v>12</v>
      </c>
      <c r="F136" s="384"/>
      <c r="G136" s="456">
        <f>+COUNTIFS('Location Summary'!$D$4:$D$616,'Visual Chart'!C136,'Location Summary'!$K$4:$K$616,"Completed")</f>
        <v>12</v>
      </c>
      <c r="H136" s="457"/>
      <c r="I136" s="94">
        <f t="shared" ref="I136:I164" si="8">E136-G136</f>
        <v>0</v>
      </c>
      <c r="J136" s="380">
        <f>+COUNTIFS('Location Summary'!$D$4:$D$616,'Visual Chart'!C136,'Location Summary'!$M$4:$M$616,"Completed")</f>
        <v>12</v>
      </c>
      <c r="K136" s="379"/>
      <c r="L136" s="380">
        <f t="shared" ref="L136:L164" si="9">G136-J136</f>
        <v>0</v>
      </c>
      <c r="M136" s="379"/>
      <c r="P136" s="375" t="s">
        <v>467</v>
      </c>
      <c r="Q136" s="376"/>
      <c r="R136" s="376"/>
      <c r="S136" s="376"/>
      <c r="T136" s="376"/>
      <c r="U136" s="376"/>
      <c r="V136" s="377"/>
      <c r="W136" s="158"/>
      <c r="X136" s="459" t="s">
        <v>468</v>
      </c>
      <c r="Y136" s="459"/>
      <c r="Z136" s="459"/>
      <c r="AA136" s="459"/>
      <c r="AB136" s="459"/>
      <c r="AC136" s="459"/>
      <c r="AD136" s="459"/>
      <c r="AE136" s="459"/>
    </row>
    <row r="137" spans="2:48" ht="14.25" customHeight="1" x14ac:dyDescent="0.25">
      <c r="C137" s="381" t="s">
        <v>3</v>
      </c>
      <c r="D137" s="382"/>
      <c r="E137" s="383">
        <f>+COUNTIF('Location Summary'!$D$4:$D$616,'Visual Chart'!C137)</f>
        <v>33</v>
      </c>
      <c r="F137" s="384"/>
      <c r="G137" s="378">
        <f>+COUNTIFS('Location Summary'!$D$4:$D$616,'Visual Chart'!C137,'Location Summary'!$K$4:$K$616,"Completed")</f>
        <v>33</v>
      </c>
      <c r="H137" s="379"/>
      <c r="I137" s="94">
        <f t="shared" si="8"/>
        <v>0</v>
      </c>
      <c r="J137" s="380">
        <f>+COUNTIFS('Location Summary'!$D$4:$D$616,'Visual Chart'!C137,'Location Summary'!$M$4:$M$616,"Completed")</f>
        <v>33</v>
      </c>
      <c r="K137" s="379"/>
      <c r="L137" s="380">
        <f t="shared" si="9"/>
        <v>0</v>
      </c>
      <c r="M137" s="379"/>
      <c r="P137" s="369" t="s">
        <v>465</v>
      </c>
      <c r="Q137" s="370"/>
      <c r="R137" s="370"/>
      <c r="S137" s="370"/>
      <c r="T137" s="370"/>
      <c r="U137" s="370">
        <v>15</v>
      </c>
      <c r="V137" s="371"/>
      <c r="W137" s="158"/>
      <c r="X137" s="368" t="s">
        <v>465</v>
      </c>
      <c r="Y137" s="368"/>
      <c r="Z137" s="368"/>
      <c r="AA137" s="368"/>
      <c r="AB137" s="368"/>
      <c r="AC137" s="368"/>
      <c r="AD137" s="368">
        <v>15</v>
      </c>
      <c r="AE137" s="368"/>
    </row>
    <row r="138" spans="2:48" ht="14.25" customHeight="1" x14ac:dyDescent="0.25">
      <c r="C138" s="381" t="s">
        <v>71</v>
      </c>
      <c r="D138" s="382"/>
      <c r="E138" s="383">
        <f>+COUNTIF('Location Summary'!$D$4:$D$616,'Visual Chart'!C138)</f>
        <v>24</v>
      </c>
      <c r="F138" s="384"/>
      <c r="G138" s="378">
        <f>+COUNTIFS('Location Summary'!$D$4:$D$616,'Visual Chart'!C138,'Location Summary'!$K$4:$K$616,"Completed")</f>
        <v>24</v>
      </c>
      <c r="H138" s="379"/>
      <c r="I138" s="94">
        <f t="shared" si="8"/>
        <v>0</v>
      </c>
      <c r="J138" s="380">
        <f>+COUNTIFS('Location Summary'!$D$4:$D$616,'Visual Chart'!C138,'Location Summary'!$M$4:$M$616,"Completed")</f>
        <v>24</v>
      </c>
      <c r="K138" s="379"/>
      <c r="L138" s="380">
        <f t="shared" si="9"/>
        <v>0</v>
      </c>
      <c r="M138" s="379"/>
      <c r="P138" s="369" t="s">
        <v>159</v>
      </c>
      <c r="Q138" s="370"/>
      <c r="R138" s="370"/>
      <c r="S138" s="370"/>
      <c r="T138" s="370"/>
      <c r="U138" s="370">
        <v>1</v>
      </c>
      <c r="V138" s="371"/>
      <c r="W138" s="158"/>
      <c r="X138" s="368" t="s">
        <v>159</v>
      </c>
      <c r="Y138" s="368"/>
      <c r="Z138" s="368"/>
      <c r="AA138" s="368"/>
      <c r="AB138" s="368"/>
      <c r="AC138" s="368"/>
      <c r="AD138" s="368">
        <v>1</v>
      </c>
      <c r="AE138" s="368"/>
    </row>
    <row r="139" spans="2:48" ht="14.25" customHeight="1" x14ac:dyDescent="0.25">
      <c r="C139" s="381" t="s">
        <v>2</v>
      </c>
      <c r="D139" s="382"/>
      <c r="E139" s="383">
        <f>+COUNTIF('Location Summary'!$D$4:$D$616,'Visual Chart'!C139)</f>
        <v>70</v>
      </c>
      <c r="F139" s="384"/>
      <c r="G139" s="378">
        <f>+COUNTIFS('Location Summary'!$D$4:$D$616,'Visual Chart'!C139,'Location Summary'!$K$4:$K$616,"Completed")</f>
        <v>70</v>
      </c>
      <c r="H139" s="379"/>
      <c r="I139" s="94">
        <f t="shared" si="8"/>
        <v>0</v>
      </c>
      <c r="J139" s="380">
        <f>+COUNTIFS('Location Summary'!$D$4:$D$616,'Visual Chart'!C139,'Location Summary'!$M$4:$M$616,"Completed")</f>
        <v>69</v>
      </c>
      <c r="K139" s="379"/>
      <c r="L139" s="380">
        <f t="shared" si="9"/>
        <v>1</v>
      </c>
      <c r="M139" s="379"/>
      <c r="P139" s="369" t="s">
        <v>158</v>
      </c>
      <c r="Q139" s="370"/>
      <c r="R139" s="370"/>
      <c r="S139" s="370"/>
      <c r="T139" s="370"/>
      <c r="U139" s="370">
        <v>1</v>
      </c>
      <c r="V139" s="371"/>
      <c r="W139" s="158"/>
      <c r="X139" s="368" t="s">
        <v>158</v>
      </c>
      <c r="Y139" s="368"/>
      <c r="Z139" s="368"/>
      <c r="AA139" s="368"/>
      <c r="AB139" s="368"/>
      <c r="AC139" s="368"/>
      <c r="AD139" s="368">
        <v>1</v>
      </c>
      <c r="AE139" s="368"/>
    </row>
    <row r="140" spans="2:48" ht="14.25" customHeight="1" x14ac:dyDescent="0.25">
      <c r="C140" s="381" t="s">
        <v>455</v>
      </c>
      <c r="D140" s="382"/>
      <c r="E140" s="383">
        <f>+COUNTIF('Location Summary'!$D$4:$D$616,'Visual Chart'!C140)</f>
        <v>1</v>
      </c>
      <c r="F140" s="384"/>
      <c r="G140" s="378">
        <f>+COUNTIFS('Location Summary'!$D$4:$D$616,'Visual Chart'!C140,'Location Summary'!$K$4:$K$616,"Completed")</f>
        <v>1</v>
      </c>
      <c r="H140" s="379"/>
      <c r="I140" s="94">
        <f t="shared" si="8"/>
        <v>0</v>
      </c>
      <c r="J140" s="380">
        <f>+COUNTIFS('Location Summary'!$D$4:$D$616,'Visual Chart'!C140,'Location Summary'!$M$4:$M$616,"Completed")</f>
        <v>1</v>
      </c>
      <c r="K140" s="379"/>
      <c r="L140" s="380">
        <f t="shared" si="9"/>
        <v>0</v>
      </c>
      <c r="M140" s="379"/>
      <c r="P140" s="369" t="s">
        <v>466</v>
      </c>
      <c r="Q140" s="370"/>
      <c r="R140" s="370"/>
      <c r="S140" s="370"/>
      <c r="T140" s="370"/>
      <c r="U140" s="370">
        <v>0</v>
      </c>
      <c r="V140" s="371"/>
      <c r="W140" s="158"/>
      <c r="X140" s="368" t="s">
        <v>466</v>
      </c>
      <c r="Y140" s="368"/>
      <c r="Z140" s="368"/>
      <c r="AA140" s="368"/>
      <c r="AB140" s="368"/>
      <c r="AC140" s="368"/>
      <c r="AD140" s="368">
        <v>0</v>
      </c>
      <c r="AE140" s="368"/>
    </row>
    <row r="141" spans="2:48" ht="14.25" customHeight="1" x14ac:dyDescent="0.25">
      <c r="C141" s="381" t="s">
        <v>48</v>
      </c>
      <c r="D141" s="382"/>
      <c r="E141" s="383">
        <f>+COUNTIF('Location Summary'!$D$4:$D$616,'Visual Chart'!C141)</f>
        <v>47</v>
      </c>
      <c r="F141" s="384"/>
      <c r="G141" s="378">
        <f>+COUNTIFS('Location Summary'!$D$4:$D$616,'Visual Chart'!C141,'Location Summary'!$K$4:$K$616,"Completed")</f>
        <v>47</v>
      </c>
      <c r="H141" s="379"/>
      <c r="I141" s="94">
        <f t="shared" si="8"/>
        <v>0</v>
      </c>
      <c r="J141" s="380">
        <f>+COUNTIFS('Location Summary'!$D$4:$D$616,'Visual Chart'!C141,'Location Summary'!$M$4:$M$616,"Completed")</f>
        <v>47</v>
      </c>
      <c r="K141" s="379"/>
      <c r="L141" s="380">
        <f t="shared" si="9"/>
        <v>0</v>
      </c>
      <c r="M141" s="379"/>
      <c r="P141" s="369" t="s">
        <v>257</v>
      </c>
      <c r="Q141" s="370"/>
      <c r="R141" s="370"/>
      <c r="S141" s="370"/>
      <c r="T141" s="370"/>
      <c r="U141" s="370">
        <v>0</v>
      </c>
      <c r="V141" s="371"/>
      <c r="W141" s="158"/>
      <c r="X141" s="368" t="s">
        <v>257</v>
      </c>
      <c r="Y141" s="368"/>
      <c r="Z141" s="368"/>
      <c r="AA141" s="368"/>
      <c r="AB141" s="368"/>
      <c r="AC141" s="368"/>
      <c r="AD141" s="368">
        <v>0</v>
      </c>
      <c r="AE141" s="368"/>
    </row>
    <row r="142" spans="2:48" ht="14.25" customHeight="1" x14ac:dyDescent="0.25">
      <c r="C142" s="381" t="s">
        <v>18</v>
      </c>
      <c r="D142" s="382"/>
      <c r="E142" s="383">
        <f>+COUNTIF('Location Summary'!$D$4:$D$616,'Visual Chart'!C142)</f>
        <v>47</v>
      </c>
      <c r="F142" s="384"/>
      <c r="G142" s="378">
        <f>+COUNTIFS('Location Summary'!$D$4:$D$616,'Visual Chart'!C142,'Location Summary'!$K$4:$K$616,"Completed")</f>
        <v>47</v>
      </c>
      <c r="H142" s="379"/>
      <c r="I142" s="94">
        <f t="shared" si="8"/>
        <v>0</v>
      </c>
      <c r="J142" s="380">
        <f>+COUNTIFS('Location Summary'!$D$4:$D$616,'Visual Chart'!C142,'Location Summary'!$M$4:$M$616,"Completed")</f>
        <v>47</v>
      </c>
      <c r="K142" s="379"/>
      <c r="L142" s="380">
        <f t="shared" si="9"/>
        <v>0</v>
      </c>
      <c r="M142" s="379"/>
      <c r="P142" s="369" t="s">
        <v>258</v>
      </c>
      <c r="Q142" s="370"/>
      <c r="R142" s="370"/>
      <c r="S142" s="370"/>
      <c r="T142" s="370"/>
      <c r="U142" s="370">
        <v>1</v>
      </c>
      <c r="V142" s="371"/>
      <c r="W142" s="158"/>
      <c r="X142" s="368" t="s">
        <v>258</v>
      </c>
      <c r="Y142" s="368"/>
      <c r="Z142" s="368"/>
      <c r="AA142" s="368"/>
      <c r="AB142" s="368"/>
      <c r="AC142" s="368"/>
      <c r="AD142" s="368">
        <v>2</v>
      </c>
      <c r="AE142" s="368"/>
    </row>
    <row r="143" spans="2:48" ht="14.25" customHeight="1" x14ac:dyDescent="0.25">
      <c r="C143" s="381" t="s">
        <v>98</v>
      </c>
      <c r="D143" s="382"/>
      <c r="E143" s="383">
        <f>+COUNTIF('Location Summary'!$D$4:$D$616,'Visual Chart'!C143)</f>
        <v>7</v>
      </c>
      <c r="F143" s="384"/>
      <c r="G143" s="378">
        <f>+COUNTIFS('Location Summary'!$D$4:$D$616,'Visual Chart'!C143,'Location Summary'!$K$4:$K$616,"Completed")</f>
        <v>7</v>
      </c>
      <c r="H143" s="379"/>
      <c r="I143" s="94">
        <f t="shared" si="8"/>
        <v>0</v>
      </c>
      <c r="J143" s="380">
        <f>+COUNTIFS('Location Summary'!$D$4:$D$616,'Visual Chart'!C143,'Location Summary'!$M$4:$M$616,"Completed")</f>
        <v>7</v>
      </c>
      <c r="K143" s="379"/>
      <c r="L143" s="380">
        <f t="shared" si="9"/>
        <v>0</v>
      </c>
      <c r="M143" s="379"/>
      <c r="P143" s="369" t="s">
        <v>157</v>
      </c>
      <c r="Q143" s="370"/>
      <c r="R143" s="370"/>
      <c r="S143" s="370"/>
      <c r="T143" s="370"/>
      <c r="U143" s="370">
        <v>1</v>
      </c>
      <c r="V143" s="371"/>
      <c r="W143" s="158"/>
      <c r="X143" s="368" t="s">
        <v>157</v>
      </c>
      <c r="Y143" s="368"/>
      <c r="Z143" s="368"/>
      <c r="AA143" s="368"/>
      <c r="AB143" s="368"/>
      <c r="AC143" s="368"/>
      <c r="AD143" s="368">
        <v>1</v>
      </c>
      <c r="AE143" s="368"/>
    </row>
    <row r="144" spans="2:48" ht="17.25" customHeight="1" x14ac:dyDescent="0.3">
      <c r="C144" s="381" t="s">
        <v>113</v>
      </c>
      <c r="D144" s="382"/>
      <c r="E144" s="383">
        <f>+COUNTIF('Location Summary'!$D$4:$D$616,'Visual Chart'!C144)</f>
        <v>2</v>
      </c>
      <c r="F144" s="384"/>
      <c r="G144" s="378">
        <f>+COUNTIFS('Location Summary'!$D$4:$D$616,'Visual Chart'!C144,'Location Summary'!$K$4:$K$616,"Completed")</f>
        <v>2</v>
      </c>
      <c r="H144" s="379"/>
      <c r="I144" s="94">
        <f t="shared" si="8"/>
        <v>0</v>
      </c>
      <c r="J144" s="380">
        <f>+COUNTIFS('Location Summary'!$D$4:$D$616,'Visual Chart'!C144,'Location Summary'!$M$4:$M$616,"Completed")</f>
        <v>2</v>
      </c>
      <c r="K144" s="379"/>
      <c r="L144" s="380">
        <f t="shared" si="9"/>
        <v>0</v>
      </c>
      <c r="M144" s="379"/>
      <c r="P144" s="372" t="s">
        <v>49</v>
      </c>
      <c r="Q144" s="373"/>
      <c r="R144" s="373"/>
      <c r="S144" s="373"/>
      <c r="T144" s="373"/>
      <c r="U144" s="373">
        <f>SUM(U137:V143)</f>
        <v>19</v>
      </c>
      <c r="V144" s="374"/>
      <c r="W144" s="159"/>
      <c r="X144" s="364" t="s">
        <v>49</v>
      </c>
      <c r="Y144" s="364"/>
      <c r="Z144" s="364"/>
      <c r="AA144" s="364"/>
      <c r="AB144" s="364"/>
      <c r="AC144" s="364"/>
      <c r="AD144" s="364">
        <f>SUM(AD137:AE143)</f>
        <v>20</v>
      </c>
      <c r="AE144" s="364"/>
    </row>
    <row r="145" spans="3:28" x14ac:dyDescent="0.2">
      <c r="C145" s="381" t="s">
        <v>114</v>
      </c>
      <c r="D145" s="382"/>
      <c r="E145" s="383">
        <f>+COUNTIF('Location Summary'!$D$4:$D$616,'Visual Chart'!C145)</f>
        <v>6</v>
      </c>
      <c r="F145" s="384"/>
      <c r="G145" s="378">
        <f>+COUNTIFS('Location Summary'!$D$4:$D$616,'Visual Chart'!C145,'Location Summary'!$K$4:$K$616,"Completed")</f>
        <v>6</v>
      </c>
      <c r="H145" s="379"/>
      <c r="I145" s="94">
        <f t="shared" si="8"/>
        <v>0</v>
      </c>
      <c r="J145" s="380">
        <f>+COUNTIFS('Location Summary'!$D$4:$D$616,'Visual Chart'!C145,'Location Summary'!$M$4:$M$616,"Completed")</f>
        <v>6</v>
      </c>
      <c r="K145" s="379"/>
      <c r="L145" s="380">
        <f t="shared" si="9"/>
        <v>0</v>
      </c>
      <c r="M145" s="379"/>
    </row>
    <row r="146" spans="3:28" ht="15.75" x14ac:dyDescent="0.25">
      <c r="C146" s="381" t="s">
        <v>108</v>
      </c>
      <c r="D146" s="382"/>
      <c r="E146" s="383">
        <f>+COUNTIF('Location Summary'!$D$4:$D$616,'Visual Chart'!C146)</f>
        <v>12</v>
      </c>
      <c r="F146" s="384"/>
      <c r="G146" s="378">
        <f>+COUNTIFS('Location Summary'!$D$4:$D$616,'Visual Chart'!C146,'Location Summary'!$K$4:$K$616,"Completed")</f>
        <v>12</v>
      </c>
      <c r="H146" s="379"/>
      <c r="I146" s="94">
        <f t="shared" si="8"/>
        <v>0</v>
      </c>
      <c r="J146" s="380">
        <f>+COUNTIFS('Location Summary'!$D$4:$D$616,'Visual Chart'!C146,'Location Summary'!$M$4:$M$616,"Completed")</f>
        <v>12</v>
      </c>
      <c r="K146" s="379"/>
      <c r="L146" s="380">
        <f>G146-J146</f>
        <v>0</v>
      </c>
      <c r="M146" s="379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1" t="s">
        <v>171</v>
      </c>
      <c r="D147" s="382"/>
      <c r="E147" s="383">
        <f>+COUNTIF('Location Summary'!$D$4:$D$616,'Visual Chart'!C147)</f>
        <v>4</v>
      </c>
      <c r="F147" s="384"/>
      <c r="G147" s="378">
        <f>+COUNTIFS('Location Summary'!$D$4:$D$616,'Visual Chart'!C147,'Location Summary'!$K$4:$K$616,"Completed")</f>
        <v>4</v>
      </c>
      <c r="H147" s="379"/>
      <c r="I147" s="94">
        <f t="shared" si="8"/>
        <v>0</v>
      </c>
      <c r="J147" s="380">
        <f>+COUNTIFS('Location Summary'!$D$4:$D$616,'Visual Chart'!C147,'Location Summary'!$M$4:$M$616,"Completed")</f>
        <v>4</v>
      </c>
      <c r="K147" s="379"/>
      <c r="L147" s="380">
        <f t="shared" si="9"/>
        <v>0</v>
      </c>
      <c r="M147" s="379"/>
      <c r="R147" s="171"/>
      <c r="S147" s="171"/>
      <c r="T147" s="171"/>
      <c r="U147" s="171"/>
      <c r="V147" s="171"/>
    </row>
    <row r="148" spans="3:28" x14ac:dyDescent="0.2">
      <c r="C148" s="381" t="s">
        <v>85</v>
      </c>
      <c r="D148" s="382"/>
      <c r="E148" s="383">
        <f>+COUNTIF('Location Summary'!$D$4:$D$616,'Visual Chart'!C148)</f>
        <v>5</v>
      </c>
      <c r="F148" s="384"/>
      <c r="G148" s="378">
        <f>+COUNTIFS('Location Summary'!$D$4:$D$616,'Visual Chart'!C148,'Location Summary'!$K$4:$K$616,"Completed")</f>
        <v>5</v>
      </c>
      <c r="H148" s="379"/>
      <c r="I148" s="94">
        <f t="shared" si="8"/>
        <v>0</v>
      </c>
      <c r="J148" s="380">
        <f>+COUNTIFS('Location Summary'!$D$4:$D$616,'Visual Chart'!C148,'Location Summary'!$M$4:$M$616,"Completed")</f>
        <v>5</v>
      </c>
      <c r="K148" s="379"/>
      <c r="L148" s="380">
        <f t="shared" si="9"/>
        <v>0</v>
      </c>
      <c r="M148" s="379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1" t="s">
        <v>115</v>
      </c>
      <c r="D149" s="382"/>
      <c r="E149" s="383">
        <f>+COUNTIF('Location Summary'!$D$4:$D$616,'Visual Chart'!C149)</f>
        <v>2</v>
      </c>
      <c r="F149" s="384"/>
      <c r="G149" s="378">
        <f>+COUNTIFS('Location Summary'!$D$4:$D$616,'Visual Chart'!C149,'Location Summary'!$K$4:$K$616,"Completed")</f>
        <v>2</v>
      </c>
      <c r="H149" s="379"/>
      <c r="I149" s="94">
        <f t="shared" si="8"/>
        <v>0</v>
      </c>
      <c r="J149" s="380">
        <f>+COUNTIFS('Location Summary'!$D$4:$D$616,'Visual Chart'!C149,'Location Summary'!$M$4:$M$616,"Completed")</f>
        <v>1</v>
      </c>
      <c r="K149" s="379"/>
      <c r="L149" s="380">
        <f t="shared" si="9"/>
        <v>1</v>
      </c>
      <c r="M149" s="379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1" t="s">
        <v>116</v>
      </c>
      <c r="D150" s="382"/>
      <c r="E150" s="383">
        <f>+COUNTIF('Location Summary'!$D$4:$D$616,'Visual Chart'!C150)</f>
        <v>1</v>
      </c>
      <c r="F150" s="384"/>
      <c r="G150" s="378">
        <f>+COUNTIFS('Location Summary'!$D$4:$D$616,'Visual Chart'!C150,'Location Summary'!$K$4:$K$616,"Completed")</f>
        <v>1</v>
      </c>
      <c r="H150" s="379"/>
      <c r="I150" s="94">
        <f t="shared" si="8"/>
        <v>0</v>
      </c>
      <c r="J150" s="380">
        <f>+COUNTIFS('Location Summary'!$D$4:$D$616,'Visual Chart'!C150,'Location Summary'!$M$4:$M$616,"Completed")</f>
        <v>1</v>
      </c>
      <c r="K150" s="379"/>
      <c r="L150" s="380">
        <f t="shared" si="9"/>
        <v>0</v>
      </c>
      <c r="M150" s="379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1" t="s">
        <v>110</v>
      </c>
      <c r="D151" s="382"/>
      <c r="E151" s="383">
        <f>+COUNTIF('Location Summary'!$D$4:$D$616,'Visual Chart'!C151)</f>
        <v>2</v>
      </c>
      <c r="F151" s="384"/>
      <c r="G151" s="378">
        <f>+COUNTIFS('Location Summary'!$D$4:$D$616,'Visual Chart'!C151,'Location Summary'!$K$4:$K$616,"Completed")</f>
        <v>2</v>
      </c>
      <c r="H151" s="379"/>
      <c r="I151" s="94">
        <f t="shared" si="8"/>
        <v>0</v>
      </c>
      <c r="J151" s="380">
        <f>+COUNTIFS('Location Summary'!$D$4:$D$616,'Visual Chart'!C151,'Location Summary'!$M$4:$M$616,"Completed")</f>
        <v>2</v>
      </c>
      <c r="K151" s="379"/>
      <c r="L151" s="380">
        <f t="shared" si="9"/>
        <v>0</v>
      </c>
      <c r="M151" s="379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1" t="s">
        <v>86</v>
      </c>
      <c r="D152" s="382"/>
      <c r="E152" s="383">
        <f>+COUNTIF('Location Summary'!$D$4:$D$616,'Visual Chart'!C152)</f>
        <v>1</v>
      </c>
      <c r="F152" s="384"/>
      <c r="G152" s="378">
        <f>+COUNTIFS('Location Summary'!$D$4:$D$616,'Visual Chart'!C152,'Location Summary'!$K$4:$K$616,"Completed")</f>
        <v>1</v>
      </c>
      <c r="H152" s="379"/>
      <c r="I152" s="94">
        <f t="shared" si="8"/>
        <v>0</v>
      </c>
      <c r="J152" s="380">
        <f>+COUNTIFS('Location Summary'!$D$4:$D$616,'Visual Chart'!C152,'Location Summary'!$M$4:$M$616,"Completed")</f>
        <v>1</v>
      </c>
      <c r="K152" s="379"/>
      <c r="L152" s="380">
        <f t="shared" si="9"/>
        <v>0</v>
      </c>
      <c r="M152" s="379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1" t="s">
        <v>111</v>
      </c>
      <c r="D153" s="382"/>
      <c r="E153" s="383">
        <f>+COUNTIF('Location Summary'!$D$4:$D$616,'Visual Chart'!C153)</f>
        <v>1</v>
      </c>
      <c r="F153" s="384"/>
      <c r="G153" s="378">
        <f>+COUNTIFS('Location Summary'!$D$4:$D$616,'Visual Chart'!C153,'Location Summary'!$K$4:$K$616,"Completed")</f>
        <v>1</v>
      </c>
      <c r="H153" s="379"/>
      <c r="I153" s="94">
        <f t="shared" si="8"/>
        <v>0</v>
      </c>
      <c r="J153" s="380">
        <f>+COUNTIFS('Location Summary'!$D$4:$D$616,'Visual Chart'!C153,'Location Summary'!$M$4:$M$616,"Completed")</f>
        <v>1</v>
      </c>
      <c r="K153" s="379"/>
      <c r="L153" s="380">
        <f t="shared" si="9"/>
        <v>0</v>
      </c>
      <c r="M153" s="379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1" t="s">
        <v>74</v>
      </c>
      <c r="D154" s="382"/>
      <c r="E154" s="383">
        <f>+COUNTIF('Location Summary'!$D$4:$D$616,'Visual Chart'!C154)</f>
        <v>2</v>
      </c>
      <c r="F154" s="384"/>
      <c r="G154" s="378">
        <f>+COUNTIFS('Location Summary'!$D$4:$D$616,'Visual Chart'!C154,'Location Summary'!$K$4:$K$616,"Completed")</f>
        <v>2</v>
      </c>
      <c r="H154" s="379"/>
      <c r="I154" s="94">
        <f t="shared" si="8"/>
        <v>0</v>
      </c>
      <c r="J154" s="380">
        <f>+COUNTIFS('Location Summary'!$D$4:$D$616,'Visual Chart'!C154,'Location Summary'!$M$4:$M$616,"Completed")</f>
        <v>1</v>
      </c>
      <c r="K154" s="379"/>
      <c r="L154" s="380">
        <f t="shared" si="9"/>
        <v>1</v>
      </c>
      <c r="M154" s="379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83">
        <f>+COUNTIF('Location Summary'!$D$4:$D$616,'Visual Chart'!C155)</f>
        <v>1</v>
      </c>
      <c r="F155" s="384"/>
      <c r="G155" s="378">
        <f>+COUNTIFS('Location Summary'!$D$4:$D$616,'Visual Chart'!C155,'Location Summary'!$K$4:$K$616,"Completed")</f>
        <v>1</v>
      </c>
      <c r="H155" s="379"/>
      <c r="I155" s="94">
        <f t="shared" si="8"/>
        <v>0</v>
      </c>
      <c r="J155" s="380">
        <f>+COUNTIFS('Location Summary'!$D$4:$D$616,'Visual Chart'!C155,'Location Summary'!$M$4:$M$616,"Completed")</f>
        <v>1</v>
      </c>
      <c r="K155" s="379"/>
      <c r="L155" s="380">
        <f t="shared" si="9"/>
        <v>0</v>
      </c>
      <c r="M155" s="379"/>
    </row>
    <row r="156" spans="3:28" x14ac:dyDescent="0.2">
      <c r="C156" s="381" t="s">
        <v>197</v>
      </c>
      <c r="D156" s="382"/>
      <c r="E156" s="383">
        <f>+COUNTIF('Location Summary'!$D$4:$D$616,'Visual Chart'!C156)</f>
        <v>1</v>
      </c>
      <c r="F156" s="384"/>
      <c r="G156" s="378">
        <f>+COUNTIFS('Location Summary'!$D$4:$D$616,'Visual Chart'!C156,'Location Summary'!$K$4:$K$616,"Completed")</f>
        <v>1</v>
      </c>
      <c r="H156" s="379"/>
      <c r="I156" s="94">
        <f t="shared" si="8"/>
        <v>0</v>
      </c>
      <c r="J156" s="380">
        <f>+COUNTIFS('Location Summary'!$D$4:$D$616,'Visual Chart'!C156,'Location Summary'!$M$4:$M$616,"Completed")</f>
        <v>1</v>
      </c>
      <c r="K156" s="379"/>
      <c r="L156" s="380">
        <f t="shared" si="9"/>
        <v>0</v>
      </c>
      <c r="M156" s="379"/>
    </row>
    <row r="157" spans="3:28" x14ac:dyDescent="0.2">
      <c r="C157" s="381" t="s">
        <v>79</v>
      </c>
      <c r="D157" s="382"/>
      <c r="E157" s="383">
        <f>+COUNTIF('Location Summary'!$D$4:$D$616,'Visual Chart'!C157)</f>
        <v>2</v>
      </c>
      <c r="F157" s="384"/>
      <c r="G157" s="378">
        <f>+COUNTIFS('Location Summary'!$D$4:$D$616,'Visual Chart'!C157,'Location Summary'!$K$4:$K$616,"Completed")</f>
        <v>2</v>
      </c>
      <c r="H157" s="379"/>
      <c r="I157" s="94">
        <f t="shared" si="8"/>
        <v>0</v>
      </c>
      <c r="J157" s="380">
        <f>+COUNTIFS('Location Summary'!$D$4:$D$616,'Visual Chart'!C157,'Location Summary'!$M$4:$M$616,"Completed")</f>
        <v>2</v>
      </c>
      <c r="K157" s="379"/>
      <c r="L157" s="380">
        <f t="shared" si="9"/>
        <v>0</v>
      </c>
      <c r="M157" s="379"/>
    </row>
    <row r="158" spans="3:28" ht="15" customHeight="1" x14ac:dyDescent="0.2">
      <c r="C158" s="134" t="s">
        <v>84</v>
      </c>
      <c r="D158" s="177"/>
      <c r="E158" s="383">
        <f>+COUNTIF('Location Summary'!$D$4:$D$616,'Visual Chart'!C158)</f>
        <v>1</v>
      </c>
      <c r="F158" s="384"/>
      <c r="G158" s="378">
        <f>+COUNTIFS('Location Summary'!$D$4:$D$616,'Visual Chart'!C158,'Location Summary'!$K$4:$K$616,"Completed")</f>
        <v>1</v>
      </c>
      <c r="H158" s="379"/>
      <c r="I158" s="94">
        <f t="shared" si="8"/>
        <v>0</v>
      </c>
      <c r="J158" s="380">
        <f>+COUNTIFS('Location Summary'!$D$4:$D$616,'Visual Chart'!C158,'Location Summary'!$M$4:$M$616,"Completed")</f>
        <v>1</v>
      </c>
      <c r="K158" s="379"/>
      <c r="L158" s="380">
        <f t="shared" ref="L158" si="10">G158-J158</f>
        <v>0</v>
      </c>
      <c r="M158" s="379"/>
    </row>
    <row r="159" spans="3:28" x14ac:dyDescent="0.2">
      <c r="C159" s="381" t="s">
        <v>89</v>
      </c>
      <c r="D159" s="382"/>
      <c r="E159" s="383">
        <f>+COUNTIF('Location Summary'!$D$4:$D$616,'Visual Chart'!C159)</f>
        <v>1</v>
      </c>
      <c r="F159" s="384"/>
      <c r="G159" s="378">
        <f>+COUNTIFS('Location Summary'!$D$4:$D$616,'Visual Chart'!C159,'Location Summary'!$K$4:$K$616,"Completed")</f>
        <v>1</v>
      </c>
      <c r="H159" s="379"/>
      <c r="I159" s="94">
        <f t="shared" si="8"/>
        <v>0</v>
      </c>
      <c r="J159" s="380">
        <f>+COUNTIFS('Location Summary'!$D$4:$D$616,'Visual Chart'!C159,'Location Summary'!$M$4:$M$616,"Completed")</f>
        <v>1</v>
      </c>
      <c r="K159" s="379"/>
      <c r="L159" s="380">
        <f t="shared" si="9"/>
        <v>0</v>
      </c>
      <c r="M159" s="379"/>
    </row>
    <row r="160" spans="3:28" x14ac:dyDescent="0.2">
      <c r="C160" s="381" t="s">
        <v>109</v>
      </c>
      <c r="D160" s="382"/>
      <c r="E160" s="383">
        <f>+COUNTIF('Location Summary'!$D$4:$D$616,'Visual Chart'!C160)</f>
        <v>2</v>
      </c>
      <c r="F160" s="384"/>
      <c r="G160" s="378">
        <f>+COUNTIFS('Location Summary'!$D$4:$D$616,'Visual Chart'!C160,'Location Summary'!$K$4:$K$616,"Completed")</f>
        <v>2</v>
      </c>
      <c r="H160" s="379"/>
      <c r="I160" s="94">
        <f t="shared" si="8"/>
        <v>0</v>
      </c>
      <c r="J160" s="380">
        <f>+COUNTIFS('Location Summary'!$D$4:$D$616,'Visual Chart'!C160,'Location Summary'!$M$4:$M$616,"Completed")</f>
        <v>2</v>
      </c>
      <c r="K160" s="379"/>
      <c r="L160" s="380">
        <f t="shared" si="9"/>
        <v>0</v>
      </c>
      <c r="M160" s="379"/>
    </row>
    <row r="161" spans="3:41" x14ac:dyDescent="0.2">
      <c r="C161" s="381" t="s">
        <v>107</v>
      </c>
      <c r="D161" s="382"/>
      <c r="E161" s="383">
        <f>+COUNTIF('Location Summary'!$D$4:$D$616,'Visual Chart'!C161)</f>
        <v>1</v>
      </c>
      <c r="F161" s="384"/>
      <c r="G161" s="378">
        <f>+COUNTIFS('Location Summary'!$D$4:$D$616,'Visual Chart'!C161,'Location Summary'!$K$4:$K$616,"Completed")</f>
        <v>1</v>
      </c>
      <c r="H161" s="379"/>
      <c r="I161" s="94">
        <f t="shared" si="8"/>
        <v>0</v>
      </c>
      <c r="J161" s="380">
        <f>+COUNTIFS('Location Summary'!$D$4:$D$616,'Visual Chart'!C161,'Location Summary'!$M$4:$M$616,"Completed")</f>
        <v>1</v>
      </c>
      <c r="K161" s="379"/>
      <c r="L161" s="380">
        <f t="shared" si="9"/>
        <v>0</v>
      </c>
      <c r="M161" s="379"/>
    </row>
    <row r="162" spans="3:41" x14ac:dyDescent="0.2">
      <c r="C162" s="381" t="s">
        <v>87</v>
      </c>
      <c r="D162" s="382"/>
      <c r="E162" s="383">
        <f>+COUNTIF('Location Summary'!$D$4:$D$616,'Visual Chart'!C162)</f>
        <v>3</v>
      </c>
      <c r="F162" s="384"/>
      <c r="G162" s="378">
        <f>+COUNTIFS('Location Summary'!$D$4:$D$616,'Visual Chart'!C162,'Location Summary'!$K$4:$K$616,"Completed")</f>
        <v>3</v>
      </c>
      <c r="H162" s="379"/>
      <c r="I162" s="94">
        <f t="shared" si="8"/>
        <v>0</v>
      </c>
      <c r="J162" s="380">
        <f>+COUNTIFS('Location Summary'!$D$4:$D$616,'Visual Chart'!C162,'Location Summary'!$M$4:$M$616,"Completed")</f>
        <v>3</v>
      </c>
      <c r="K162" s="379"/>
      <c r="L162" s="380">
        <f t="shared" si="9"/>
        <v>0</v>
      </c>
      <c r="M162" s="379"/>
    </row>
    <row r="163" spans="3:41" x14ac:dyDescent="0.2">
      <c r="C163" s="381" t="s">
        <v>112</v>
      </c>
      <c r="D163" s="382"/>
      <c r="E163" s="383">
        <f>+COUNTIF('Location Summary'!$D$4:$D$616,'Visual Chart'!C163)</f>
        <v>1</v>
      </c>
      <c r="F163" s="384"/>
      <c r="G163" s="378">
        <f>+COUNTIFS('Location Summary'!$D$4:$D$616,'Visual Chart'!C163,'Location Summary'!$K$4:$K$616,"Completed")</f>
        <v>1</v>
      </c>
      <c r="H163" s="379"/>
      <c r="I163" s="94">
        <f t="shared" si="8"/>
        <v>0</v>
      </c>
      <c r="J163" s="380">
        <f>+COUNTIFS('Location Summary'!$D$4:$D$616,'Visual Chart'!C163,'Location Summary'!$M$4:$M$616,"Completed")</f>
        <v>1</v>
      </c>
      <c r="K163" s="379"/>
      <c r="L163" s="380">
        <f t="shared" si="9"/>
        <v>0</v>
      </c>
      <c r="M163" s="379"/>
    </row>
    <row r="164" spans="3:41" x14ac:dyDescent="0.2">
      <c r="C164" s="404" t="s">
        <v>198</v>
      </c>
      <c r="D164" s="405"/>
      <c r="E164" s="397">
        <f>+COUNTIF('Location Summary'!$D$4:$D$616,'Visual Chart'!C164)</f>
        <v>2</v>
      </c>
      <c r="F164" s="398"/>
      <c r="G164" s="399">
        <f>+COUNTIFS('Location Summary'!$D$4:$D$616,'Visual Chart'!C164,'Location Summary'!$K$4:$K$616,"Completed")</f>
        <v>2</v>
      </c>
      <c r="H164" s="400"/>
      <c r="I164" s="179">
        <f t="shared" si="8"/>
        <v>0</v>
      </c>
      <c r="J164" s="401">
        <f>+COUNTIFS('Location Summary'!$D$4:$D$616,'Visual Chart'!C164,'Location Summary'!$M$4:$M$616,"Completed")</f>
        <v>2</v>
      </c>
      <c r="K164" s="400"/>
      <c r="L164" s="402">
        <f t="shared" si="9"/>
        <v>0</v>
      </c>
      <c r="M164" s="403"/>
      <c r="AO164" s="112"/>
    </row>
    <row r="165" spans="3:41" s="52" customFormat="1" x14ac:dyDescent="0.2">
      <c r="C165" s="393" t="s">
        <v>49</v>
      </c>
      <c r="D165" s="394"/>
      <c r="E165" s="393">
        <f>SUM(E135:E164)</f>
        <v>306</v>
      </c>
      <c r="F165" s="394"/>
      <c r="G165" s="395">
        <f>SUM(G135:G164)</f>
        <v>306</v>
      </c>
      <c r="H165" s="396"/>
      <c r="I165" s="95">
        <f>SUM(I135:I164)</f>
        <v>0</v>
      </c>
      <c r="J165" s="395">
        <f>SUM(J135:J164)</f>
        <v>303</v>
      </c>
      <c r="K165" s="396"/>
      <c r="L165" s="395">
        <f>SUM(L135:L164)</f>
        <v>3</v>
      </c>
      <c r="M165" s="396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AC19 AE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7"/>
  <sheetViews>
    <sheetView showGridLines="0" topLeftCell="A287" workbookViewId="0">
      <selection activeCell="F294" sqref="F294:F314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1" customWidth="1"/>
    <col min="7" max="7" width="21.42578125" style="231" bestFit="1" customWidth="1"/>
    <col min="8" max="8" width="10.42578125" style="231" customWidth="1"/>
    <col min="9" max="9" width="11.42578125" style="197" customWidth="1"/>
    <col min="10" max="10" width="23.140625" style="197" bestFit="1" customWidth="1"/>
    <col min="11" max="11" width="13.28515625" style="197" customWidth="1"/>
    <col min="12" max="12" width="22" customWidth="1"/>
    <col min="13" max="16384" width="9.140625" style="197"/>
  </cols>
  <sheetData>
    <row r="1" spans="1:12" ht="15.75" x14ac:dyDescent="0.25">
      <c r="A1" s="461" t="str">
        <f>[79]Earthing!A1</f>
        <v>KEC International Limited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</row>
    <row r="2" spans="1:12" ht="15.75" x14ac:dyDescent="0.25">
      <c r="A2" s="461" t="str">
        <f>[79]Earthing!A2</f>
        <v xml:space="preserve"> TA413 : 765 KV D/C Bikaner III - Neemrana II TL02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81">
        <f>SUBTOTAL(9,H5:H261)</f>
        <v>11483.700358999988</v>
      </c>
      <c r="I3" s="281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6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346"/>
    </row>
    <row r="6" spans="1:12" s="216" customFormat="1" ht="15.75" x14ac:dyDescent="0.25">
      <c r="A6" s="208">
        <f t="shared" ref="A6:A69" si="0">A5+1</f>
        <v>2</v>
      </c>
      <c r="B6" s="208">
        <v>2</v>
      </c>
      <c r="C6" s="217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346"/>
    </row>
    <row r="7" spans="1:12" s="216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346"/>
    </row>
    <row r="8" spans="1:12" s="216" customFormat="1" ht="15.75" x14ac:dyDescent="0.25">
      <c r="A8" s="208">
        <f t="shared" si="0"/>
        <v>4</v>
      </c>
      <c r="B8" s="208">
        <v>2</v>
      </c>
      <c r="C8" s="217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346"/>
    </row>
    <row r="9" spans="1:12" s="216" customFormat="1" ht="15.75" x14ac:dyDescent="0.25">
      <c r="A9" s="208">
        <f t="shared" si="0"/>
        <v>5</v>
      </c>
      <c r="B9" s="208">
        <v>3</v>
      </c>
      <c r="C9" s="217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346"/>
    </row>
    <row r="10" spans="1:12" s="216" customFormat="1" ht="15.75" x14ac:dyDescent="0.25">
      <c r="A10" s="208">
        <f t="shared" si="0"/>
        <v>6</v>
      </c>
      <c r="B10" s="208">
        <v>4</v>
      </c>
      <c r="C10" s="217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346"/>
    </row>
    <row r="11" spans="1:12" s="216" customFormat="1" ht="15.75" x14ac:dyDescent="0.25">
      <c r="A11" s="208">
        <f t="shared" si="0"/>
        <v>7</v>
      </c>
      <c r="B11" s="208">
        <v>5</v>
      </c>
      <c r="C11" s="217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346"/>
    </row>
    <row r="12" spans="1:12" s="219" customFormat="1" ht="15.75" x14ac:dyDescent="0.25">
      <c r="A12" s="208">
        <f t="shared" si="0"/>
        <v>8</v>
      </c>
      <c r="B12" s="208">
        <v>1</v>
      </c>
      <c r="C12" s="217" t="s">
        <v>318</v>
      </c>
      <c r="D12" s="218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322"/>
    </row>
    <row r="13" spans="1:12" s="216" customFormat="1" ht="15.75" x14ac:dyDescent="0.25">
      <c r="A13" s="208">
        <f t="shared" si="0"/>
        <v>9</v>
      </c>
      <c r="B13" s="208">
        <v>2</v>
      </c>
      <c r="C13" s="217" t="s">
        <v>322</v>
      </c>
      <c r="D13" s="218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346"/>
    </row>
    <row r="14" spans="1:12" s="216" customFormat="1" ht="15.75" x14ac:dyDescent="0.25">
      <c r="A14" s="208">
        <f t="shared" si="0"/>
        <v>10</v>
      </c>
      <c r="B14" s="208">
        <v>1</v>
      </c>
      <c r="C14" s="217" t="s">
        <v>314</v>
      </c>
      <c r="D14" s="218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346"/>
    </row>
    <row r="15" spans="1:12" s="216" customFormat="1" ht="15.75" x14ac:dyDescent="0.25">
      <c r="A15" s="208">
        <f t="shared" si="0"/>
        <v>11</v>
      </c>
      <c r="B15" s="208">
        <v>2</v>
      </c>
      <c r="C15" s="217" t="s">
        <v>317</v>
      </c>
      <c r="D15" s="218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346"/>
    </row>
    <row r="16" spans="1:12" s="216" customFormat="1" ht="15.75" x14ac:dyDescent="0.25">
      <c r="A16" s="208">
        <f t="shared" si="0"/>
        <v>12</v>
      </c>
      <c r="B16" s="208">
        <v>3</v>
      </c>
      <c r="C16" s="217" t="s">
        <v>313</v>
      </c>
      <c r="D16" s="218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346"/>
    </row>
    <row r="17" spans="1:12" s="216" customFormat="1" ht="15.75" x14ac:dyDescent="0.25">
      <c r="A17" s="208">
        <f t="shared" si="0"/>
        <v>13</v>
      </c>
      <c r="B17" s="208">
        <v>4</v>
      </c>
      <c r="C17" s="217" t="s">
        <v>160</v>
      </c>
      <c r="D17" s="218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346"/>
    </row>
    <row r="18" spans="1:12" s="216" customFormat="1" ht="15.75" x14ac:dyDescent="0.25">
      <c r="A18" s="208">
        <f t="shared" si="0"/>
        <v>14</v>
      </c>
      <c r="B18" s="208">
        <v>5</v>
      </c>
      <c r="C18" s="217" t="s">
        <v>319</v>
      </c>
      <c r="D18" s="218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346"/>
    </row>
    <row r="19" spans="1:12" s="216" customFormat="1" ht="15.75" x14ac:dyDescent="0.25">
      <c r="A19" s="208">
        <f t="shared" si="0"/>
        <v>15</v>
      </c>
      <c r="B19" s="208">
        <v>6</v>
      </c>
      <c r="C19" s="217" t="s">
        <v>330</v>
      </c>
      <c r="D19" s="218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346"/>
    </row>
    <row r="20" spans="1:12" s="216" customFormat="1" ht="15.75" x14ac:dyDescent="0.25">
      <c r="A20" s="208">
        <f t="shared" si="0"/>
        <v>16</v>
      </c>
      <c r="B20" s="208">
        <v>7</v>
      </c>
      <c r="C20" s="217" t="s">
        <v>256</v>
      </c>
      <c r="D20" s="218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346"/>
    </row>
    <row r="21" spans="1:12" s="216" customFormat="1" ht="15.75" x14ac:dyDescent="0.25">
      <c r="A21" s="208">
        <f t="shared" si="0"/>
        <v>17</v>
      </c>
      <c r="B21" s="208">
        <v>8</v>
      </c>
      <c r="C21" s="217" t="s">
        <v>458</v>
      </c>
      <c r="D21" s="218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346" t="s">
        <v>564</v>
      </c>
    </row>
    <row r="22" spans="1:12" s="216" customFormat="1" ht="15.75" x14ac:dyDescent="0.25">
      <c r="A22" s="208">
        <f t="shared" si="0"/>
        <v>18</v>
      </c>
      <c r="B22" s="208">
        <v>9</v>
      </c>
      <c r="C22" s="217" t="s">
        <v>240</v>
      </c>
      <c r="D22" s="218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346" t="s">
        <v>565</v>
      </c>
    </row>
    <row r="23" spans="1:12" s="216" customFormat="1" ht="15.75" x14ac:dyDescent="0.25">
      <c r="A23" s="208">
        <f t="shared" si="0"/>
        <v>19</v>
      </c>
      <c r="B23" s="208">
        <v>10</v>
      </c>
      <c r="C23" s="217" t="s">
        <v>331</v>
      </c>
      <c r="D23" s="218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346" t="s">
        <v>566</v>
      </c>
    </row>
    <row r="24" spans="1:12" s="216" customFormat="1" ht="15.75" x14ac:dyDescent="0.25">
      <c r="A24" s="208">
        <f t="shared" si="0"/>
        <v>20</v>
      </c>
      <c r="B24" s="208">
        <v>11</v>
      </c>
      <c r="C24" s="217" t="s">
        <v>315</v>
      </c>
      <c r="D24" s="218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346" t="s">
        <v>567</v>
      </c>
    </row>
    <row r="25" spans="1:12" s="216" customFormat="1" ht="15.75" x14ac:dyDescent="0.25">
      <c r="A25" s="208">
        <f t="shared" si="0"/>
        <v>21</v>
      </c>
      <c r="B25" s="208">
        <v>12</v>
      </c>
      <c r="C25" s="217" t="s">
        <v>320</v>
      </c>
      <c r="D25" s="218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346" t="s">
        <v>568</v>
      </c>
    </row>
    <row r="26" spans="1:12" s="216" customFormat="1" ht="15.75" x14ac:dyDescent="0.25">
      <c r="A26" s="208">
        <f t="shared" si="0"/>
        <v>22</v>
      </c>
      <c r="B26" s="208">
        <v>13</v>
      </c>
      <c r="C26" s="217" t="s">
        <v>255</v>
      </c>
      <c r="D26" s="218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346" t="s">
        <v>569</v>
      </c>
    </row>
    <row r="27" spans="1:12" s="216" customFormat="1" ht="15.75" x14ac:dyDescent="0.25">
      <c r="A27" s="208">
        <f t="shared" si="0"/>
        <v>23</v>
      </c>
      <c r="B27" s="208">
        <v>1</v>
      </c>
      <c r="C27" s="217" t="s">
        <v>241</v>
      </c>
      <c r="D27" s="218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346" t="s">
        <v>565</v>
      </c>
    </row>
    <row r="28" spans="1:12" s="216" customFormat="1" ht="15.75" x14ac:dyDescent="0.25">
      <c r="A28" s="208">
        <f t="shared" si="0"/>
        <v>24</v>
      </c>
      <c r="B28" s="208">
        <v>2</v>
      </c>
      <c r="C28" s="217" t="s">
        <v>334</v>
      </c>
      <c r="D28" s="218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346" t="s">
        <v>564</v>
      </c>
    </row>
    <row r="29" spans="1:12" s="216" customFormat="1" x14ac:dyDescent="0.25">
      <c r="A29" s="208">
        <f t="shared" si="0"/>
        <v>25</v>
      </c>
      <c r="B29" s="208">
        <v>3</v>
      </c>
      <c r="C29" s="220" t="s">
        <v>329</v>
      </c>
      <c r="D29" s="218" t="s">
        <v>48</v>
      </c>
      <c r="E29" s="210">
        <v>45655</v>
      </c>
      <c r="F29" s="210">
        <v>45662</v>
      </c>
      <c r="G29" s="221" t="s">
        <v>558</v>
      </c>
      <c r="H29" s="212">
        <v>43.804423999999997</v>
      </c>
      <c r="I29" s="213">
        <v>4.0811880970015997</v>
      </c>
      <c r="J29" s="221" t="s">
        <v>553</v>
      </c>
      <c r="K29" s="215" t="s">
        <v>126</v>
      </c>
      <c r="L29" s="347" t="s">
        <v>566</v>
      </c>
    </row>
    <row r="30" spans="1:12" s="216" customFormat="1" ht="15.75" x14ac:dyDescent="0.25">
      <c r="A30" s="208">
        <f t="shared" si="0"/>
        <v>26</v>
      </c>
      <c r="B30" s="208">
        <v>4</v>
      </c>
      <c r="C30" s="217" t="s">
        <v>321</v>
      </c>
      <c r="D30" s="218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346" t="s">
        <v>568</v>
      </c>
    </row>
    <row r="31" spans="1:12" s="216" customFormat="1" x14ac:dyDescent="0.25">
      <c r="A31" s="208">
        <f t="shared" si="0"/>
        <v>27</v>
      </c>
      <c r="B31" s="208">
        <v>5</v>
      </c>
      <c r="C31" s="220" t="s">
        <v>254</v>
      </c>
      <c r="D31" s="218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346" t="s">
        <v>569</v>
      </c>
    </row>
    <row r="32" spans="1:12" s="216" customFormat="1" ht="15.75" x14ac:dyDescent="0.25">
      <c r="A32" s="208">
        <f t="shared" si="0"/>
        <v>28</v>
      </c>
      <c r="B32" s="208">
        <v>6</v>
      </c>
      <c r="C32" s="217" t="s">
        <v>316</v>
      </c>
      <c r="D32" s="218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346" t="s">
        <v>567</v>
      </c>
    </row>
    <row r="33" spans="1:12" s="216" customFormat="1" x14ac:dyDescent="0.25">
      <c r="A33" s="208">
        <f t="shared" si="0"/>
        <v>29</v>
      </c>
      <c r="B33" s="208">
        <v>7</v>
      </c>
      <c r="C33" s="220" t="s">
        <v>164</v>
      </c>
      <c r="D33" s="218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346" t="s">
        <v>565</v>
      </c>
    </row>
    <row r="34" spans="1:12" s="216" customFormat="1" x14ac:dyDescent="0.25">
      <c r="A34" s="208">
        <f t="shared" si="0"/>
        <v>30</v>
      </c>
      <c r="B34" s="208">
        <v>8</v>
      </c>
      <c r="C34" s="220" t="s">
        <v>459</v>
      </c>
      <c r="D34" s="218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346" t="s">
        <v>564</v>
      </c>
    </row>
    <row r="35" spans="1:12" s="216" customFormat="1" x14ac:dyDescent="0.25">
      <c r="A35" s="208">
        <f t="shared" si="0"/>
        <v>31</v>
      </c>
      <c r="B35" s="208">
        <v>9</v>
      </c>
      <c r="C35" s="222" t="s">
        <v>328</v>
      </c>
      <c r="D35" s="218" t="s">
        <v>18</v>
      </c>
      <c r="E35" s="210">
        <v>45663</v>
      </c>
      <c r="F35" s="210">
        <v>45670</v>
      </c>
      <c r="G35" s="221" t="s">
        <v>558</v>
      </c>
      <c r="H35" s="212">
        <v>45.697022000000004</v>
      </c>
      <c r="I35" s="213">
        <v>4.2575184245048003</v>
      </c>
      <c r="J35" s="221" t="s">
        <v>553</v>
      </c>
      <c r="K35" s="215" t="s">
        <v>126</v>
      </c>
      <c r="L35" s="347" t="s">
        <v>566</v>
      </c>
    </row>
    <row r="36" spans="1:12" s="216" customFormat="1" x14ac:dyDescent="0.25">
      <c r="A36" s="208">
        <f t="shared" si="0"/>
        <v>32</v>
      </c>
      <c r="B36" s="208">
        <v>10</v>
      </c>
      <c r="C36" s="222" t="s">
        <v>165</v>
      </c>
      <c r="D36" s="218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346" t="s">
        <v>565</v>
      </c>
    </row>
    <row r="37" spans="1:12" s="216" customFormat="1" x14ac:dyDescent="0.25">
      <c r="A37" s="208">
        <f t="shared" si="0"/>
        <v>33</v>
      </c>
      <c r="B37" s="208">
        <v>11</v>
      </c>
      <c r="C37" s="222" t="s">
        <v>253</v>
      </c>
      <c r="D37" s="218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346" t="s">
        <v>569</v>
      </c>
    </row>
    <row r="38" spans="1:12" s="216" customFormat="1" x14ac:dyDescent="0.25">
      <c r="A38" s="208">
        <f t="shared" si="0"/>
        <v>34</v>
      </c>
      <c r="B38" s="208">
        <v>12</v>
      </c>
      <c r="C38" s="222" t="s">
        <v>324</v>
      </c>
      <c r="D38" s="218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346" t="s">
        <v>568</v>
      </c>
    </row>
    <row r="39" spans="1:12" s="216" customFormat="1" x14ac:dyDescent="0.25">
      <c r="A39" s="208">
        <f t="shared" si="0"/>
        <v>35</v>
      </c>
      <c r="B39" s="208">
        <v>13</v>
      </c>
      <c r="C39" s="222" t="s">
        <v>327</v>
      </c>
      <c r="D39" s="218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346" t="s">
        <v>566</v>
      </c>
    </row>
    <row r="40" spans="1:12" s="216" customFormat="1" x14ac:dyDescent="0.25">
      <c r="A40" s="208">
        <f t="shared" si="0"/>
        <v>36</v>
      </c>
      <c r="B40" s="208">
        <v>14</v>
      </c>
      <c r="C40" s="222" t="s">
        <v>166</v>
      </c>
      <c r="D40" s="218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346" t="s">
        <v>565</v>
      </c>
    </row>
    <row r="41" spans="1:12" s="216" customFormat="1" ht="15.75" x14ac:dyDescent="0.25">
      <c r="A41" s="208">
        <f t="shared" si="0"/>
        <v>37</v>
      </c>
      <c r="B41" s="208">
        <v>15</v>
      </c>
      <c r="C41" s="217" t="s">
        <v>312</v>
      </c>
      <c r="D41" s="218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346" t="s">
        <v>567</v>
      </c>
    </row>
    <row r="42" spans="1:12" s="216" customFormat="1" x14ac:dyDescent="0.25">
      <c r="A42" s="208">
        <f t="shared" si="0"/>
        <v>38</v>
      </c>
      <c r="B42" s="208">
        <v>16</v>
      </c>
      <c r="C42" s="222" t="s">
        <v>340</v>
      </c>
      <c r="D42" s="218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346" t="s">
        <v>564</v>
      </c>
    </row>
    <row r="43" spans="1:12" s="216" customFormat="1" x14ac:dyDescent="0.25">
      <c r="A43" s="208">
        <f t="shared" si="0"/>
        <v>39</v>
      </c>
      <c r="B43" s="208">
        <v>17</v>
      </c>
      <c r="C43" s="222" t="s">
        <v>252</v>
      </c>
      <c r="D43" s="218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346" t="s">
        <v>569</v>
      </c>
    </row>
    <row r="44" spans="1:12" s="219" customFormat="1" x14ac:dyDescent="0.25">
      <c r="A44" s="218">
        <f t="shared" si="0"/>
        <v>40</v>
      </c>
      <c r="B44" s="218">
        <v>18</v>
      </c>
      <c r="C44" s="223" t="s">
        <v>332</v>
      </c>
      <c r="D44" s="218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322" t="s">
        <v>566</v>
      </c>
    </row>
    <row r="45" spans="1:12" s="219" customFormat="1" x14ac:dyDescent="0.25">
      <c r="A45" s="218">
        <f t="shared" si="0"/>
        <v>41</v>
      </c>
      <c r="B45" s="218">
        <v>19</v>
      </c>
      <c r="C45" s="223" t="s">
        <v>167</v>
      </c>
      <c r="D45" s="218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322" t="s">
        <v>565</v>
      </c>
    </row>
    <row r="46" spans="1:12" s="216" customFormat="1" ht="15.75" x14ac:dyDescent="0.25">
      <c r="A46" s="208">
        <f t="shared" si="0"/>
        <v>42</v>
      </c>
      <c r="B46" s="208">
        <v>20</v>
      </c>
      <c r="C46" s="217" t="s">
        <v>311</v>
      </c>
      <c r="D46" s="218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346" t="s">
        <v>567</v>
      </c>
    </row>
    <row r="47" spans="1:12" s="216" customFormat="1" ht="15.75" x14ac:dyDescent="0.25">
      <c r="A47" s="208">
        <f t="shared" si="0"/>
        <v>43</v>
      </c>
      <c r="B47" s="208">
        <v>21</v>
      </c>
      <c r="C47" s="217" t="s">
        <v>345</v>
      </c>
      <c r="D47" s="218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346" t="s">
        <v>566</v>
      </c>
    </row>
    <row r="48" spans="1:12" s="219" customFormat="1" x14ac:dyDescent="0.25">
      <c r="A48" s="218">
        <f t="shared" si="0"/>
        <v>44</v>
      </c>
      <c r="B48" s="218">
        <v>22</v>
      </c>
      <c r="C48" s="223" t="s">
        <v>168</v>
      </c>
      <c r="D48" s="218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322" t="s">
        <v>565</v>
      </c>
    </row>
    <row r="49" spans="1:12" s="219" customFormat="1" x14ac:dyDescent="0.25">
      <c r="A49" s="218">
        <f t="shared" si="0"/>
        <v>45</v>
      </c>
      <c r="B49" s="218">
        <v>23</v>
      </c>
      <c r="C49" s="223" t="s">
        <v>341</v>
      </c>
      <c r="D49" s="218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322" t="s">
        <v>564</v>
      </c>
    </row>
    <row r="50" spans="1:12" s="219" customFormat="1" x14ac:dyDescent="0.25">
      <c r="A50" s="218">
        <f t="shared" si="0"/>
        <v>46</v>
      </c>
      <c r="B50" s="218">
        <v>24</v>
      </c>
      <c r="C50" s="223" t="s">
        <v>251</v>
      </c>
      <c r="D50" s="218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322" t="s">
        <v>572</v>
      </c>
    </row>
    <row r="51" spans="1:12" s="216" customFormat="1" ht="15.75" x14ac:dyDescent="0.25">
      <c r="A51" s="208">
        <f t="shared" si="0"/>
        <v>47</v>
      </c>
      <c r="B51" s="208">
        <v>25</v>
      </c>
      <c r="C51" s="217" t="s">
        <v>67</v>
      </c>
      <c r="D51" s="218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346" t="s">
        <v>568</v>
      </c>
    </row>
    <row r="52" spans="1:12" s="219" customFormat="1" x14ac:dyDescent="0.25">
      <c r="A52" s="218">
        <f t="shared" si="0"/>
        <v>48</v>
      </c>
      <c r="B52" s="218">
        <v>1</v>
      </c>
      <c r="C52" s="223" t="s">
        <v>169</v>
      </c>
      <c r="D52" s="218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4">
        <v>3.3689466109103994</v>
      </c>
      <c r="J52" s="211" t="s">
        <v>570</v>
      </c>
      <c r="K52" s="225" t="s">
        <v>126</v>
      </c>
      <c r="L52" s="322" t="s">
        <v>565</v>
      </c>
    </row>
    <row r="53" spans="1:12" s="216" customFormat="1" ht="15.75" x14ac:dyDescent="0.25">
      <c r="A53" s="208">
        <f t="shared" si="0"/>
        <v>49</v>
      </c>
      <c r="B53" s="208">
        <v>2</v>
      </c>
      <c r="C53" s="217" t="s">
        <v>348</v>
      </c>
      <c r="D53" s="218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346" t="s">
        <v>573</v>
      </c>
    </row>
    <row r="54" spans="1:12" s="216" customFormat="1" ht="15.75" x14ac:dyDescent="0.25">
      <c r="A54" s="208">
        <f t="shared" si="0"/>
        <v>50</v>
      </c>
      <c r="B54" s="208">
        <v>3</v>
      </c>
      <c r="C54" s="217" t="s">
        <v>405</v>
      </c>
      <c r="D54" s="218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346" t="s">
        <v>564</v>
      </c>
    </row>
    <row r="55" spans="1:12" s="219" customFormat="1" x14ac:dyDescent="0.25">
      <c r="A55" s="218">
        <f t="shared" si="0"/>
        <v>51</v>
      </c>
      <c r="B55" s="218">
        <v>4</v>
      </c>
      <c r="C55" s="223" t="s">
        <v>306</v>
      </c>
      <c r="D55" s="218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4">
        <v>4.0811880970015997</v>
      </c>
      <c r="J55" s="211" t="s">
        <v>552</v>
      </c>
      <c r="K55" s="225" t="s">
        <v>126</v>
      </c>
      <c r="L55" s="322" t="s">
        <v>567</v>
      </c>
    </row>
    <row r="56" spans="1:12" s="219" customFormat="1" x14ac:dyDescent="0.25">
      <c r="A56" s="218">
        <f t="shared" si="0"/>
        <v>52</v>
      </c>
      <c r="B56" s="218">
        <v>5</v>
      </c>
      <c r="C56" s="223" t="s">
        <v>161</v>
      </c>
      <c r="D56" s="218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4">
        <v>4.0811880970015997</v>
      </c>
      <c r="J56" s="211" t="s">
        <v>570</v>
      </c>
      <c r="K56" s="225" t="s">
        <v>126</v>
      </c>
      <c r="L56" s="322" t="s">
        <v>565</v>
      </c>
    </row>
    <row r="57" spans="1:12" s="219" customFormat="1" x14ac:dyDescent="0.25">
      <c r="A57" s="218">
        <f t="shared" si="0"/>
        <v>53</v>
      </c>
      <c r="B57" s="218">
        <v>6</v>
      </c>
      <c r="C57" s="223" t="s">
        <v>245</v>
      </c>
      <c r="D57" s="218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4">
        <v>3.3169592027207995</v>
      </c>
      <c r="J57" s="211" t="s">
        <v>555</v>
      </c>
      <c r="K57" s="225" t="s">
        <v>126</v>
      </c>
      <c r="L57" s="322" t="s">
        <v>572</v>
      </c>
    </row>
    <row r="58" spans="1:12" s="216" customFormat="1" ht="15.75" x14ac:dyDescent="0.25">
      <c r="A58" s="208">
        <f t="shared" si="0"/>
        <v>54</v>
      </c>
      <c r="B58" s="208">
        <v>7</v>
      </c>
      <c r="C58" s="217" t="s">
        <v>346</v>
      </c>
      <c r="D58" s="218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346" t="s">
        <v>573</v>
      </c>
    </row>
    <row r="59" spans="1:12" s="219" customFormat="1" x14ac:dyDescent="0.25">
      <c r="A59" s="218">
        <f t="shared" si="0"/>
        <v>55</v>
      </c>
      <c r="B59" s="218">
        <v>8</v>
      </c>
      <c r="C59" s="223" t="s">
        <v>133</v>
      </c>
      <c r="D59" s="218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4">
        <v>5.1662670663084009</v>
      </c>
      <c r="J59" s="211" t="s">
        <v>570</v>
      </c>
      <c r="K59" s="225" t="s">
        <v>126</v>
      </c>
      <c r="L59" s="322" t="s">
        <v>565</v>
      </c>
    </row>
    <row r="60" spans="1:12" s="216" customFormat="1" ht="15.75" x14ac:dyDescent="0.25">
      <c r="A60" s="208">
        <f t="shared" si="0"/>
        <v>56</v>
      </c>
      <c r="B60" s="208">
        <v>9</v>
      </c>
      <c r="C60" s="217" t="s">
        <v>347</v>
      </c>
      <c r="D60" s="218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346" t="s">
        <v>573</v>
      </c>
    </row>
    <row r="61" spans="1:12" s="216" customFormat="1" ht="15.75" x14ac:dyDescent="0.25">
      <c r="A61" s="208">
        <f t="shared" si="0"/>
        <v>57</v>
      </c>
      <c r="B61" s="208">
        <v>10</v>
      </c>
      <c r="C61" s="217" t="s">
        <v>404</v>
      </c>
      <c r="D61" s="218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346" t="s">
        <v>564</v>
      </c>
    </row>
    <row r="62" spans="1:12" s="219" customFormat="1" x14ac:dyDescent="0.25">
      <c r="A62" s="218">
        <f t="shared" si="0"/>
        <v>58</v>
      </c>
      <c r="B62" s="218">
        <v>11</v>
      </c>
      <c r="C62" s="223" t="s">
        <v>305</v>
      </c>
      <c r="D62" s="218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4">
        <v>3.3689466109103994</v>
      </c>
      <c r="J62" s="211" t="s">
        <v>561</v>
      </c>
      <c r="K62" s="225" t="s">
        <v>126</v>
      </c>
      <c r="L62" s="322" t="s">
        <v>568</v>
      </c>
    </row>
    <row r="63" spans="1:12" s="216" customFormat="1" ht="15.75" x14ac:dyDescent="0.25">
      <c r="A63" s="208">
        <f t="shared" si="0"/>
        <v>59</v>
      </c>
      <c r="B63" s="208">
        <v>12</v>
      </c>
      <c r="C63" s="217" t="s">
        <v>351</v>
      </c>
      <c r="D63" s="218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346" t="s">
        <v>573</v>
      </c>
    </row>
    <row r="64" spans="1:12" s="219" customFormat="1" x14ac:dyDescent="0.25">
      <c r="A64" s="218">
        <f t="shared" si="0"/>
        <v>60</v>
      </c>
      <c r="B64" s="218">
        <v>13</v>
      </c>
      <c r="C64" s="223" t="s">
        <v>244</v>
      </c>
      <c r="D64" s="218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4">
        <v>4.0811880970015997</v>
      </c>
      <c r="J64" s="211" t="s">
        <v>555</v>
      </c>
      <c r="K64" s="225" t="s">
        <v>126</v>
      </c>
      <c r="L64" s="322" t="s">
        <v>572</v>
      </c>
    </row>
    <row r="65" spans="1:12" s="219" customFormat="1" x14ac:dyDescent="0.25">
      <c r="A65" s="218">
        <f t="shared" si="0"/>
        <v>61</v>
      </c>
      <c r="B65" s="218">
        <v>14</v>
      </c>
      <c r="C65" s="223" t="s">
        <v>162</v>
      </c>
      <c r="D65" s="218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4">
        <v>4.2575184245048003</v>
      </c>
      <c r="J65" s="211" t="s">
        <v>570</v>
      </c>
      <c r="K65" s="225" t="s">
        <v>126</v>
      </c>
      <c r="L65" s="322" t="s">
        <v>565</v>
      </c>
    </row>
    <row r="66" spans="1:12" s="216" customFormat="1" ht="15.75" x14ac:dyDescent="0.25">
      <c r="A66" s="208">
        <f t="shared" si="0"/>
        <v>62</v>
      </c>
      <c r="B66" s="208">
        <v>15</v>
      </c>
      <c r="C66" s="217" t="s">
        <v>40</v>
      </c>
      <c r="D66" s="218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346" t="s">
        <v>567</v>
      </c>
    </row>
    <row r="67" spans="1:12" s="216" customFormat="1" ht="15.75" x14ac:dyDescent="0.25">
      <c r="A67" s="208">
        <f t="shared" si="0"/>
        <v>63</v>
      </c>
      <c r="B67" s="208">
        <v>16</v>
      </c>
      <c r="C67" s="217" t="s">
        <v>352</v>
      </c>
      <c r="D67" s="218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346" t="s">
        <v>573</v>
      </c>
    </row>
    <row r="68" spans="1:12" s="219" customFormat="1" x14ac:dyDescent="0.25">
      <c r="A68" s="218">
        <f t="shared" si="0"/>
        <v>64</v>
      </c>
      <c r="B68" s="218">
        <v>17</v>
      </c>
      <c r="C68" s="223" t="s">
        <v>163</v>
      </c>
      <c r="D68" s="218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4">
        <v>4.0811880970015997</v>
      </c>
      <c r="J68" s="211" t="s">
        <v>570</v>
      </c>
      <c r="K68" s="225" t="s">
        <v>126</v>
      </c>
      <c r="L68" s="322" t="s">
        <v>565</v>
      </c>
    </row>
    <row r="69" spans="1:12" s="216" customFormat="1" ht="15.75" x14ac:dyDescent="0.25">
      <c r="A69" s="208">
        <f t="shared" si="0"/>
        <v>65</v>
      </c>
      <c r="B69" s="208">
        <v>18</v>
      </c>
      <c r="C69" s="217" t="s">
        <v>406</v>
      </c>
      <c r="D69" s="218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346" t="s">
        <v>564</v>
      </c>
    </row>
    <row r="70" spans="1:12" s="219" customFormat="1" ht="16.5" customHeight="1" x14ac:dyDescent="0.25">
      <c r="A70" s="218">
        <f t="shared" ref="A70:A105" si="1">A69+1</f>
        <v>66</v>
      </c>
      <c r="B70" s="218">
        <v>19</v>
      </c>
      <c r="C70" s="223" t="s">
        <v>243</v>
      </c>
      <c r="D70" s="218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4">
        <v>4.0811880970015997</v>
      </c>
      <c r="J70" s="211" t="s">
        <v>555</v>
      </c>
      <c r="K70" s="225" t="s">
        <v>126</v>
      </c>
      <c r="L70" s="322" t="s">
        <v>572</v>
      </c>
    </row>
    <row r="71" spans="1:12" s="219" customFormat="1" x14ac:dyDescent="0.25">
      <c r="A71" s="218">
        <f t="shared" si="1"/>
        <v>67</v>
      </c>
      <c r="B71" s="218">
        <v>20</v>
      </c>
      <c r="C71" s="223" t="s">
        <v>172</v>
      </c>
      <c r="D71" s="218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4">
        <v>3.5339787792191997</v>
      </c>
      <c r="J71" s="211" t="s">
        <v>555</v>
      </c>
      <c r="K71" s="225" t="s">
        <v>126</v>
      </c>
      <c r="L71" s="322" t="s">
        <v>565</v>
      </c>
    </row>
    <row r="72" spans="1:12" s="216" customFormat="1" ht="15.75" x14ac:dyDescent="0.25">
      <c r="A72" s="208">
        <f t="shared" si="1"/>
        <v>68</v>
      </c>
      <c r="B72" s="208">
        <v>21</v>
      </c>
      <c r="C72" s="217" t="s">
        <v>408</v>
      </c>
      <c r="D72" s="218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346" t="s">
        <v>573</v>
      </c>
    </row>
    <row r="73" spans="1:12" s="219" customFormat="1" x14ac:dyDescent="0.25">
      <c r="A73" s="208">
        <f t="shared" si="1"/>
        <v>69</v>
      </c>
      <c r="B73" s="208">
        <v>1</v>
      </c>
      <c r="C73" s="222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346" t="s">
        <v>568</v>
      </c>
    </row>
    <row r="74" spans="1:12" s="219" customFormat="1" x14ac:dyDescent="0.25">
      <c r="A74" s="208">
        <f t="shared" si="1"/>
        <v>70</v>
      </c>
      <c r="B74" s="208">
        <v>2</v>
      </c>
      <c r="C74" s="222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346" t="s">
        <v>565</v>
      </c>
    </row>
    <row r="75" spans="1:12" s="216" customFormat="1" ht="15.75" x14ac:dyDescent="0.25">
      <c r="A75" s="208">
        <f t="shared" si="1"/>
        <v>71</v>
      </c>
      <c r="B75" s="208">
        <v>3</v>
      </c>
      <c r="C75" s="217" t="s">
        <v>343</v>
      </c>
      <c r="D75" s="218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346" t="s">
        <v>573</v>
      </c>
    </row>
    <row r="76" spans="1:12" s="216" customFormat="1" ht="15.75" x14ac:dyDescent="0.25">
      <c r="A76" s="208">
        <f t="shared" si="1"/>
        <v>72</v>
      </c>
      <c r="B76" s="208">
        <v>4</v>
      </c>
      <c r="C76" s="217" t="s">
        <v>407</v>
      </c>
      <c r="D76" s="218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346" t="s">
        <v>564</v>
      </c>
    </row>
    <row r="77" spans="1:12" s="216" customFormat="1" ht="15.75" x14ac:dyDescent="0.25">
      <c r="A77" s="208">
        <f t="shared" si="1"/>
        <v>73</v>
      </c>
      <c r="B77" s="208">
        <v>5</v>
      </c>
      <c r="C77" s="217" t="s">
        <v>409</v>
      </c>
      <c r="D77" s="218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346" t="s">
        <v>567</v>
      </c>
    </row>
    <row r="78" spans="1:12" s="219" customFormat="1" x14ac:dyDescent="0.25">
      <c r="A78" s="208">
        <f t="shared" si="1"/>
        <v>74</v>
      </c>
      <c r="B78" s="208">
        <v>6</v>
      </c>
      <c r="C78" s="222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346" t="s">
        <v>565</v>
      </c>
    </row>
    <row r="79" spans="1:12" s="216" customFormat="1" ht="15.75" x14ac:dyDescent="0.25">
      <c r="A79" s="208">
        <f t="shared" si="1"/>
        <v>75</v>
      </c>
      <c r="B79" s="208">
        <v>7</v>
      </c>
      <c r="C79" s="217" t="s">
        <v>403</v>
      </c>
      <c r="D79" s="218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346" t="s">
        <v>572</v>
      </c>
    </row>
    <row r="80" spans="1:12" s="216" customFormat="1" ht="15.75" x14ac:dyDescent="0.25">
      <c r="A80" s="208">
        <f t="shared" si="1"/>
        <v>76</v>
      </c>
      <c r="B80" s="208">
        <v>8</v>
      </c>
      <c r="C80" s="217" t="s">
        <v>344</v>
      </c>
      <c r="D80" s="218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346" t="s">
        <v>573</v>
      </c>
    </row>
    <row r="81" spans="1:12" s="216" customFormat="1" ht="15.75" x14ac:dyDescent="0.25">
      <c r="A81" s="208">
        <f t="shared" si="1"/>
        <v>77</v>
      </c>
      <c r="B81" s="208">
        <v>9</v>
      </c>
      <c r="C81" s="217" t="s">
        <v>360</v>
      </c>
      <c r="D81" s="218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346" t="s">
        <v>564</v>
      </c>
    </row>
    <row r="82" spans="1:12" s="219" customFormat="1" x14ac:dyDescent="0.25">
      <c r="A82" s="208">
        <f t="shared" si="1"/>
        <v>78</v>
      </c>
      <c r="B82" s="208">
        <v>10</v>
      </c>
      <c r="C82" s="222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346" t="s">
        <v>565</v>
      </c>
    </row>
    <row r="83" spans="1:12" s="219" customFormat="1" x14ac:dyDescent="0.25">
      <c r="A83" s="208">
        <f t="shared" si="1"/>
        <v>79</v>
      </c>
      <c r="B83" s="208">
        <v>11</v>
      </c>
      <c r="C83" s="222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346" t="s">
        <v>565</v>
      </c>
    </row>
    <row r="84" spans="1:12" s="216" customFormat="1" ht="15.75" x14ac:dyDescent="0.25">
      <c r="A84" s="208">
        <f t="shared" si="1"/>
        <v>80</v>
      </c>
      <c r="B84" s="208">
        <v>12</v>
      </c>
      <c r="C84" s="217" t="s">
        <v>349</v>
      </c>
      <c r="D84" s="218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346" t="s">
        <v>573</v>
      </c>
    </row>
    <row r="85" spans="1:12" s="216" customFormat="1" ht="15.75" x14ac:dyDescent="0.25">
      <c r="A85" s="208">
        <f t="shared" si="1"/>
        <v>81</v>
      </c>
      <c r="B85" s="208">
        <v>13</v>
      </c>
      <c r="C85" s="217" t="s">
        <v>355</v>
      </c>
      <c r="D85" s="218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346" t="s">
        <v>572</v>
      </c>
    </row>
    <row r="86" spans="1:12" s="216" customFormat="1" ht="15.75" x14ac:dyDescent="0.25">
      <c r="A86" s="208">
        <f t="shared" si="1"/>
        <v>82</v>
      </c>
      <c r="B86" s="208">
        <v>14</v>
      </c>
      <c r="C86" s="217" t="s">
        <v>358</v>
      </c>
      <c r="D86" s="218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346" t="s">
        <v>566</v>
      </c>
    </row>
    <row r="87" spans="1:12" s="216" customFormat="1" ht="15.75" x14ac:dyDescent="0.25">
      <c r="A87" s="208">
        <f t="shared" si="1"/>
        <v>83</v>
      </c>
      <c r="B87" s="208">
        <v>15</v>
      </c>
      <c r="C87" s="217" t="s">
        <v>42</v>
      </c>
      <c r="D87" s="218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346" t="s">
        <v>567</v>
      </c>
    </row>
    <row r="88" spans="1:12" s="219" customFormat="1" x14ac:dyDescent="0.25">
      <c r="A88" s="208">
        <f t="shared" si="1"/>
        <v>84</v>
      </c>
      <c r="B88" s="208">
        <v>16</v>
      </c>
      <c r="C88" s="222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346" t="s">
        <v>565</v>
      </c>
    </row>
    <row r="89" spans="1:12" s="216" customFormat="1" ht="15.75" x14ac:dyDescent="0.25">
      <c r="A89" s="208">
        <f t="shared" si="1"/>
        <v>85</v>
      </c>
      <c r="B89" s="208">
        <v>17</v>
      </c>
      <c r="C89" s="217" t="s">
        <v>350</v>
      </c>
      <c r="D89" s="218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346" t="s">
        <v>573</v>
      </c>
    </row>
    <row r="90" spans="1:12" s="216" customFormat="1" ht="15.75" x14ac:dyDescent="0.25">
      <c r="A90" s="208">
        <f t="shared" si="1"/>
        <v>86</v>
      </c>
      <c r="B90" s="208">
        <v>18</v>
      </c>
      <c r="C90" s="217" t="s">
        <v>356</v>
      </c>
      <c r="D90" s="218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346" t="s">
        <v>572</v>
      </c>
    </row>
    <row r="91" spans="1:12" s="216" customFormat="1" ht="15.75" x14ac:dyDescent="0.25">
      <c r="A91" s="208">
        <f t="shared" si="1"/>
        <v>87</v>
      </c>
      <c r="B91" s="208">
        <v>19</v>
      </c>
      <c r="C91" s="217" t="s">
        <v>357</v>
      </c>
      <c r="D91" s="218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346" t="s">
        <v>566</v>
      </c>
    </row>
    <row r="92" spans="1:12" s="219" customFormat="1" x14ac:dyDescent="0.25">
      <c r="A92" s="208">
        <f t="shared" si="1"/>
        <v>88</v>
      </c>
      <c r="B92" s="208">
        <v>20</v>
      </c>
      <c r="C92" s="222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346" t="s">
        <v>565</v>
      </c>
    </row>
    <row r="93" spans="1:12" s="216" customFormat="1" ht="15.75" x14ac:dyDescent="0.25">
      <c r="A93" s="208">
        <f t="shared" si="1"/>
        <v>89</v>
      </c>
      <c r="B93" s="208">
        <v>21</v>
      </c>
      <c r="C93" s="217" t="s">
        <v>354</v>
      </c>
      <c r="D93" s="218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346" t="s">
        <v>567</v>
      </c>
    </row>
    <row r="94" spans="1:12" s="216" customFormat="1" ht="15.75" x14ac:dyDescent="0.25">
      <c r="A94" s="208">
        <f t="shared" si="1"/>
        <v>90</v>
      </c>
      <c r="B94" s="208">
        <v>22</v>
      </c>
      <c r="C94" s="217" t="s">
        <v>362</v>
      </c>
      <c r="D94" s="218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346" t="s">
        <v>566</v>
      </c>
    </row>
    <row r="95" spans="1:12" s="216" customFormat="1" x14ac:dyDescent="0.25">
      <c r="A95" s="208">
        <f t="shared" si="1"/>
        <v>91</v>
      </c>
      <c r="B95" s="208">
        <v>23</v>
      </c>
      <c r="C95" s="222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6" t="s">
        <v>553</v>
      </c>
      <c r="K95" s="215" t="s">
        <v>126</v>
      </c>
      <c r="L95" s="346" t="s">
        <v>572</v>
      </c>
    </row>
    <row r="96" spans="1:12" s="216" customFormat="1" x14ac:dyDescent="0.25">
      <c r="A96" s="208">
        <f t="shared" si="1"/>
        <v>92</v>
      </c>
      <c r="B96" s="208">
        <v>24</v>
      </c>
      <c r="C96" s="222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346" t="s">
        <v>565</v>
      </c>
    </row>
    <row r="97" spans="1:12" s="216" customFormat="1" ht="15.75" x14ac:dyDescent="0.25">
      <c r="A97" s="208">
        <f t="shared" si="1"/>
        <v>93</v>
      </c>
      <c r="B97" s="208">
        <v>25</v>
      </c>
      <c r="C97" s="217" t="s">
        <v>361</v>
      </c>
      <c r="D97" s="218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346" t="s">
        <v>566</v>
      </c>
    </row>
    <row r="98" spans="1:12" s="216" customFormat="1" ht="15.75" x14ac:dyDescent="0.25">
      <c r="A98" s="208">
        <f t="shared" si="1"/>
        <v>94</v>
      </c>
      <c r="B98" s="208">
        <v>1</v>
      </c>
      <c r="C98" s="217" t="s">
        <v>363</v>
      </c>
      <c r="D98" s="218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346" t="s">
        <v>573</v>
      </c>
    </row>
    <row r="99" spans="1:12" s="216" customFormat="1" x14ac:dyDescent="0.25">
      <c r="A99" s="218">
        <f t="shared" si="1"/>
        <v>95</v>
      </c>
      <c r="B99" s="208">
        <v>2</v>
      </c>
      <c r="C99" s="222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346" t="s">
        <v>565</v>
      </c>
    </row>
    <row r="100" spans="1:12" s="216" customFormat="1" ht="15.75" x14ac:dyDescent="0.25">
      <c r="A100" s="208">
        <f t="shared" si="1"/>
        <v>96</v>
      </c>
      <c r="B100" s="208">
        <v>3</v>
      </c>
      <c r="C100" s="217" t="s">
        <v>364</v>
      </c>
      <c r="D100" s="218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346" t="s">
        <v>566</v>
      </c>
    </row>
    <row r="101" spans="1:12" s="216" customFormat="1" x14ac:dyDescent="0.25">
      <c r="A101" s="218">
        <f t="shared" si="1"/>
        <v>97</v>
      </c>
      <c r="B101" s="208">
        <v>4</v>
      </c>
      <c r="C101" s="222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346" t="s">
        <v>572</v>
      </c>
    </row>
    <row r="102" spans="1:12" s="216" customFormat="1" ht="15.75" x14ac:dyDescent="0.25">
      <c r="A102" s="208">
        <f t="shared" si="1"/>
        <v>98</v>
      </c>
      <c r="B102" s="208">
        <v>5</v>
      </c>
      <c r="C102" s="217" t="s">
        <v>41</v>
      </c>
      <c r="D102" s="218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346" t="s">
        <v>567</v>
      </c>
    </row>
    <row r="103" spans="1:12" s="216" customFormat="1" x14ac:dyDescent="0.25">
      <c r="A103" s="218">
        <f t="shared" si="1"/>
        <v>99</v>
      </c>
      <c r="B103" s="208">
        <v>6</v>
      </c>
      <c r="C103" s="222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346" t="s">
        <v>573</v>
      </c>
    </row>
    <row r="104" spans="1:12" s="216" customFormat="1" x14ac:dyDescent="0.25">
      <c r="A104" s="218">
        <f t="shared" si="1"/>
        <v>100</v>
      </c>
      <c r="B104" s="208">
        <v>7</v>
      </c>
      <c r="C104" s="222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346" t="s">
        <v>572</v>
      </c>
    </row>
    <row r="105" spans="1:12" s="216" customFormat="1" ht="15.75" x14ac:dyDescent="0.25">
      <c r="A105" s="208">
        <f t="shared" si="1"/>
        <v>101</v>
      </c>
      <c r="B105" s="208">
        <v>8</v>
      </c>
      <c r="C105" s="217" t="s">
        <v>359</v>
      </c>
      <c r="D105" s="218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346" t="s">
        <v>566</v>
      </c>
    </row>
    <row r="106" spans="1:12" s="216" customFormat="1" x14ac:dyDescent="0.25">
      <c r="A106" s="218">
        <v>102</v>
      </c>
      <c r="B106" s="208">
        <v>9</v>
      </c>
      <c r="C106" s="222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346" t="s">
        <v>573</v>
      </c>
    </row>
    <row r="107" spans="1:12" s="216" customFormat="1" x14ac:dyDescent="0.25">
      <c r="A107" s="218">
        <v>103</v>
      </c>
      <c r="B107" s="208">
        <v>10</v>
      </c>
      <c r="C107" s="222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346" t="s">
        <v>572</v>
      </c>
    </row>
    <row r="108" spans="1:12" s="216" customFormat="1" ht="15.75" x14ac:dyDescent="0.25">
      <c r="A108" s="218">
        <v>104</v>
      </c>
      <c r="B108" s="208">
        <v>11</v>
      </c>
      <c r="C108" s="217" t="s">
        <v>43</v>
      </c>
      <c r="D108" s="218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346" t="s">
        <v>566</v>
      </c>
    </row>
    <row r="109" spans="1:12" s="219" customFormat="1" x14ac:dyDescent="0.25">
      <c r="A109" s="218">
        <v>105</v>
      </c>
      <c r="B109" s="218">
        <v>1</v>
      </c>
      <c r="C109" s="223" t="s">
        <v>415</v>
      </c>
      <c r="D109" s="218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322"/>
    </row>
    <row r="110" spans="1:12" s="219" customFormat="1" x14ac:dyDescent="0.25">
      <c r="A110" s="218">
        <v>106</v>
      </c>
      <c r="B110" s="218">
        <v>2</v>
      </c>
      <c r="C110" s="223" t="s">
        <v>35</v>
      </c>
      <c r="D110" s="218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4">
        <v>4.0811880970015997</v>
      </c>
      <c r="J110" s="211" t="s">
        <v>555</v>
      </c>
      <c r="K110" s="215" t="s">
        <v>126</v>
      </c>
      <c r="L110" s="322"/>
    </row>
    <row r="111" spans="1:12" s="219" customFormat="1" x14ac:dyDescent="0.25">
      <c r="A111" s="218">
        <f t="shared" ref="A111:A128" si="2">A110+1</f>
        <v>107</v>
      </c>
      <c r="B111" s="218">
        <v>3</v>
      </c>
      <c r="C111" s="223" t="s">
        <v>242</v>
      </c>
      <c r="D111" s="218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4">
        <v>4.2575184245048003</v>
      </c>
      <c r="J111" s="211" t="s">
        <v>559</v>
      </c>
      <c r="K111" s="215" t="s">
        <v>126</v>
      </c>
      <c r="L111" s="322"/>
    </row>
    <row r="112" spans="1:12" s="219" customFormat="1" x14ac:dyDescent="0.25">
      <c r="A112" s="218">
        <f t="shared" si="2"/>
        <v>108</v>
      </c>
      <c r="B112" s="218">
        <v>4</v>
      </c>
      <c r="C112" s="223" t="s">
        <v>414</v>
      </c>
      <c r="D112" s="218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4">
        <v>4.2575184245048003</v>
      </c>
      <c r="J112" s="211" t="s">
        <v>575</v>
      </c>
      <c r="K112" s="215" t="s">
        <v>126</v>
      </c>
      <c r="L112" s="322"/>
    </row>
    <row r="113" spans="1:12" s="219" customFormat="1" x14ac:dyDescent="0.25">
      <c r="A113" s="218">
        <f t="shared" si="2"/>
        <v>109</v>
      </c>
      <c r="B113" s="218">
        <v>5</v>
      </c>
      <c r="C113" s="223" t="s">
        <v>130</v>
      </c>
      <c r="D113" s="218" t="s">
        <v>18</v>
      </c>
      <c r="E113" s="210">
        <v>45854</v>
      </c>
      <c r="F113" s="210">
        <v>45864</v>
      </c>
      <c r="G113" s="227" t="s">
        <v>579</v>
      </c>
      <c r="H113" s="212">
        <v>45.697022000000004</v>
      </c>
      <c r="I113" s="224">
        <v>4.2575184245048003</v>
      </c>
      <c r="J113" s="211" t="s">
        <v>580</v>
      </c>
      <c r="K113" s="225" t="s">
        <v>126</v>
      </c>
      <c r="L113" s="322"/>
    </row>
    <row r="114" spans="1:12" s="219" customFormat="1" x14ac:dyDescent="0.25">
      <c r="A114" s="218">
        <f t="shared" si="2"/>
        <v>110</v>
      </c>
      <c r="B114" s="218">
        <v>6</v>
      </c>
      <c r="C114" s="223" t="s">
        <v>66</v>
      </c>
      <c r="D114" s="218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4">
        <v>4.2575184245048003</v>
      </c>
      <c r="J114" s="211" t="s">
        <v>581</v>
      </c>
      <c r="K114" s="225" t="s">
        <v>126</v>
      </c>
      <c r="L114" s="322"/>
    </row>
    <row r="115" spans="1:12" s="216" customFormat="1" x14ac:dyDescent="0.25">
      <c r="A115" s="218">
        <f t="shared" si="2"/>
        <v>111</v>
      </c>
      <c r="B115" s="218">
        <v>7</v>
      </c>
      <c r="C115" s="223" t="s">
        <v>132</v>
      </c>
      <c r="D115" s="218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4">
        <v>5.5435783097551994</v>
      </c>
      <c r="J115" s="211" t="s">
        <v>559</v>
      </c>
      <c r="K115" s="225" t="s">
        <v>126</v>
      </c>
      <c r="L115" s="322"/>
    </row>
    <row r="116" spans="1:12" s="216" customFormat="1" x14ac:dyDescent="0.25">
      <c r="A116" s="218">
        <f t="shared" si="2"/>
        <v>112</v>
      </c>
      <c r="B116" s="218">
        <v>8</v>
      </c>
      <c r="C116" s="223" t="s">
        <v>416</v>
      </c>
      <c r="D116" s="218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4">
        <v>3.5339787792191997</v>
      </c>
      <c r="J116" s="211" t="s">
        <v>575</v>
      </c>
      <c r="K116" s="225" t="s">
        <v>126</v>
      </c>
      <c r="L116" s="322"/>
    </row>
    <row r="117" spans="1:12" s="231" customFormat="1" x14ac:dyDescent="0.25">
      <c r="A117" s="218">
        <f t="shared" si="2"/>
        <v>113</v>
      </c>
      <c r="B117" s="228">
        <v>1</v>
      </c>
      <c r="C117" s="223" t="s">
        <v>9</v>
      </c>
      <c r="D117" s="218" t="s">
        <v>98</v>
      </c>
      <c r="E117" s="229">
        <v>45854</v>
      </c>
      <c r="F117" s="229">
        <v>45870</v>
      </c>
      <c r="G117" s="227" t="s">
        <v>582</v>
      </c>
      <c r="H117" s="212">
        <v>55.450851000000007</v>
      </c>
      <c r="I117" s="224">
        <v>5.1662670663084009</v>
      </c>
      <c r="J117" s="211" t="s">
        <v>563</v>
      </c>
      <c r="K117" s="230" t="s">
        <v>126</v>
      </c>
      <c r="L117" s="350"/>
    </row>
    <row r="118" spans="1:12" s="231" customFormat="1" x14ac:dyDescent="0.25">
      <c r="A118" s="218">
        <f t="shared" si="2"/>
        <v>114</v>
      </c>
      <c r="B118" s="228">
        <v>2</v>
      </c>
      <c r="C118" s="223" t="s">
        <v>46</v>
      </c>
      <c r="D118" s="218" t="s">
        <v>85</v>
      </c>
      <c r="E118" s="229">
        <v>45859</v>
      </c>
      <c r="F118" s="229">
        <v>45871</v>
      </c>
      <c r="G118" s="227" t="s">
        <v>583</v>
      </c>
      <c r="H118" s="212">
        <v>59.500627999999999</v>
      </c>
      <c r="I118" s="224">
        <v>5.5435783097551994</v>
      </c>
      <c r="J118" s="211" t="s">
        <v>584</v>
      </c>
      <c r="K118" s="230" t="s">
        <v>126</v>
      </c>
      <c r="L118" s="350"/>
    </row>
    <row r="119" spans="1:12" s="231" customFormat="1" x14ac:dyDescent="0.25">
      <c r="A119" s="218">
        <f t="shared" si="2"/>
        <v>115</v>
      </c>
      <c r="B119" s="228">
        <v>3</v>
      </c>
      <c r="C119" s="223" t="s">
        <v>170</v>
      </c>
      <c r="D119" s="218" t="s">
        <v>18</v>
      </c>
      <c r="E119" s="229">
        <v>45853</v>
      </c>
      <c r="F119" s="229">
        <v>45872</v>
      </c>
      <c r="G119" s="227" t="s">
        <v>579</v>
      </c>
      <c r="H119" s="212">
        <v>45.697022000000004</v>
      </c>
      <c r="I119" s="224">
        <v>4.2575184245048003</v>
      </c>
      <c r="J119" s="211" t="s">
        <v>585</v>
      </c>
      <c r="K119" s="230" t="s">
        <v>126</v>
      </c>
      <c r="L119" s="350"/>
    </row>
    <row r="120" spans="1:12" s="231" customFormat="1" x14ac:dyDescent="0.25">
      <c r="A120" s="218">
        <f t="shared" si="2"/>
        <v>116</v>
      </c>
      <c r="B120" s="228">
        <v>4</v>
      </c>
      <c r="C120" s="223" t="s">
        <v>212</v>
      </c>
      <c r="D120" s="218" t="s">
        <v>2</v>
      </c>
      <c r="E120" s="229">
        <v>45856</v>
      </c>
      <c r="F120" s="229">
        <v>45872</v>
      </c>
      <c r="G120" s="227" t="s">
        <v>586</v>
      </c>
      <c r="H120" s="212">
        <v>37.931087999999995</v>
      </c>
      <c r="I120" s="224">
        <v>3.5339787792191997</v>
      </c>
      <c r="J120" s="211" t="s">
        <v>563</v>
      </c>
      <c r="K120" s="230" t="s">
        <v>126</v>
      </c>
      <c r="L120" s="350"/>
    </row>
    <row r="121" spans="1:12" s="231" customFormat="1" x14ac:dyDescent="0.25">
      <c r="A121" s="218">
        <f t="shared" si="2"/>
        <v>117</v>
      </c>
      <c r="B121" s="228">
        <v>5</v>
      </c>
      <c r="C121" s="223" t="s">
        <v>412</v>
      </c>
      <c r="D121" s="218" t="s">
        <v>48</v>
      </c>
      <c r="E121" s="229">
        <v>45865</v>
      </c>
      <c r="F121" s="229">
        <v>45874</v>
      </c>
      <c r="G121" s="227" t="s">
        <v>577</v>
      </c>
      <c r="H121" s="212">
        <v>43.804423999999997</v>
      </c>
      <c r="I121" s="224">
        <v>4.0811880970015997</v>
      </c>
      <c r="J121" s="211" t="s">
        <v>581</v>
      </c>
      <c r="K121" s="230" t="s">
        <v>126</v>
      </c>
      <c r="L121" s="350"/>
    </row>
    <row r="122" spans="1:12" x14ac:dyDescent="0.25">
      <c r="A122" s="218">
        <f t="shared" si="2"/>
        <v>118</v>
      </c>
      <c r="B122" s="228">
        <v>6</v>
      </c>
      <c r="C122" s="223" t="s">
        <v>72</v>
      </c>
      <c r="D122" s="218" t="s">
        <v>2</v>
      </c>
      <c r="E122" s="229">
        <v>45871</v>
      </c>
      <c r="F122" s="229">
        <v>45875</v>
      </c>
      <c r="G122" s="227" t="s">
        <v>583</v>
      </c>
      <c r="H122" s="212">
        <v>37.931087999999995</v>
      </c>
      <c r="I122" s="224">
        <v>3.5339787792191997</v>
      </c>
      <c r="J122" s="211" t="s">
        <v>584</v>
      </c>
      <c r="K122" s="230" t="s">
        <v>126</v>
      </c>
      <c r="L122" s="350"/>
    </row>
    <row r="123" spans="1:12" s="231" customFormat="1" x14ac:dyDescent="0.25">
      <c r="A123" s="218">
        <f t="shared" si="2"/>
        <v>119</v>
      </c>
      <c r="B123" s="228">
        <v>7</v>
      </c>
      <c r="C123" s="223" t="s">
        <v>105</v>
      </c>
      <c r="D123" s="218" t="s">
        <v>18</v>
      </c>
      <c r="E123" s="229">
        <v>45844</v>
      </c>
      <c r="F123" s="229">
        <v>45876</v>
      </c>
      <c r="G123" s="227" t="s">
        <v>587</v>
      </c>
      <c r="H123" s="212">
        <v>45.697022000000004</v>
      </c>
      <c r="I123" s="224">
        <v>4.2575184245048003</v>
      </c>
      <c r="J123" s="211" t="s">
        <v>588</v>
      </c>
      <c r="K123" s="230" t="s">
        <v>126</v>
      </c>
      <c r="L123" s="350"/>
    </row>
    <row r="124" spans="1:12" x14ac:dyDescent="0.25">
      <c r="A124" s="218">
        <f t="shared" si="2"/>
        <v>120</v>
      </c>
      <c r="B124" s="228">
        <v>8</v>
      </c>
      <c r="C124" s="223" t="s">
        <v>131</v>
      </c>
      <c r="D124" s="218" t="s">
        <v>48</v>
      </c>
      <c r="E124" s="229">
        <v>45873</v>
      </c>
      <c r="F124" s="229">
        <v>45877</v>
      </c>
      <c r="G124" s="227" t="s">
        <v>579</v>
      </c>
      <c r="H124" s="212">
        <v>43.804423999999997</v>
      </c>
      <c r="I124" s="224">
        <v>4.0811880970015997</v>
      </c>
      <c r="J124" s="211" t="s">
        <v>559</v>
      </c>
      <c r="K124" s="230" t="s">
        <v>126</v>
      </c>
      <c r="L124" s="350"/>
    </row>
    <row r="125" spans="1:12" x14ac:dyDescent="0.25">
      <c r="A125" s="218">
        <f t="shared" si="2"/>
        <v>121</v>
      </c>
      <c r="B125" s="228">
        <v>9</v>
      </c>
      <c r="C125" s="223" t="s">
        <v>401</v>
      </c>
      <c r="D125" s="218" t="s">
        <v>108</v>
      </c>
      <c r="E125" s="229">
        <v>45870</v>
      </c>
      <c r="F125" s="229">
        <v>45878</v>
      </c>
      <c r="G125" s="227" t="s">
        <v>576</v>
      </c>
      <c r="H125" s="212">
        <v>66.780901</v>
      </c>
      <c r="I125" s="224">
        <v>6.2218696967283993</v>
      </c>
      <c r="J125" s="211" t="s">
        <v>552</v>
      </c>
      <c r="K125" s="230" t="s">
        <v>126</v>
      </c>
      <c r="L125" s="350"/>
    </row>
    <row r="126" spans="1:12" x14ac:dyDescent="0.25">
      <c r="A126" s="218">
        <f t="shared" si="2"/>
        <v>122</v>
      </c>
      <c r="B126" s="228">
        <v>10</v>
      </c>
      <c r="C126" s="223" t="s">
        <v>325</v>
      </c>
      <c r="D126" s="218" t="s">
        <v>48</v>
      </c>
      <c r="E126" s="229">
        <v>45870</v>
      </c>
      <c r="F126" s="229">
        <v>45878</v>
      </c>
      <c r="G126" s="227" t="s">
        <v>589</v>
      </c>
      <c r="H126" s="212">
        <v>43.804423999999997</v>
      </c>
      <c r="I126" s="224">
        <v>4.0811880970015997</v>
      </c>
      <c r="J126" s="211" t="s">
        <v>585</v>
      </c>
      <c r="K126" s="230" t="s">
        <v>126</v>
      </c>
      <c r="L126" s="350"/>
    </row>
    <row r="127" spans="1:12" x14ac:dyDescent="0.25">
      <c r="A127" s="218">
        <f t="shared" si="2"/>
        <v>123</v>
      </c>
      <c r="B127" s="228">
        <v>11</v>
      </c>
      <c r="C127" s="223" t="s">
        <v>250</v>
      </c>
      <c r="D127" s="218" t="s">
        <v>71</v>
      </c>
      <c r="E127" s="229">
        <v>45870</v>
      </c>
      <c r="F127" s="229">
        <v>45878</v>
      </c>
      <c r="G127" s="227" t="s">
        <v>590</v>
      </c>
      <c r="H127" s="212">
        <v>37.138323999999997</v>
      </c>
      <c r="I127" s="224">
        <v>3.4601182257615997</v>
      </c>
      <c r="J127" s="211" t="s">
        <v>559</v>
      </c>
      <c r="K127" s="230" t="s">
        <v>126</v>
      </c>
      <c r="L127" s="350"/>
    </row>
    <row r="128" spans="1:12" s="231" customFormat="1" x14ac:dyDescent="0.25">
      <c r="A128" s="218">
        <f t="shared" si="2"/>
        <v>124</v>
      </c>
      <c r="B128" s="228">
        <v>12</v>
      </c>
      <c r="C128" s="223" t="s">
        <v>50</v>
      </c>
      <c r="D128" s="218" t="s">
        <v>2</v>
      </c>
      <c r="E128" s="229">
        <v>45871</v>
      </c>
      <c r="F128" s="229">
        <v>45879</v>
      </c>
      <c r="G128" s="227" t="s">
        <v>582</v>
      </c>
      <c r="H128" s="212">
        <v>37.931087999999995</v>
      </c>
      <c r="I128" s="224">
        <v>3.5339787792191997</v>
      </c>
      <c r="J128" s="211" t="s">
        <v>563</v>
      </c>
      <c r="K128" s="230" t="s">
        <v>126</v>
      </c>
      <c r="L128" s="350"/>
    </row>
    <row r="129" spans="1:12" s="216" customFormat="1" x14ac:dyDescent="0.25">
      <c r="A129" s="218">
        <f>A128+1</f>
        <v>125</v>
      </c>
      <c r="B129" s="218">
        <v>13</v>
      </c>
      <c r="C129" s="223" t="s">
        <v>64</v>
      </c>
      <c r="D129" s="218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4">
        <v>3.4601182257615997</v>
      </c>
      <c r="J129" s="211" t="s">
        <v>563</v>
      </c>
      <c r="K129" s="225" t="s">
        <v>126</v>
      </c>
      <c r="L129" s="322"/>
    </row>
    <row r="130" spans="1:12" x14ac:dyDescent="0.25">
      <c r="A130" s="218">
        <f>A129+1</f>
        <v>126</v>
      </c>
      <c r="B130" s="228">
        <v>14</v>
      </c>
      <c r="C130" s="223" t="s">
        <v>73</v>
      </c>
      <c r="D130" s="218" t="s">
        <v>18</v>
      </c>
      <c r="E130" s="229">
        <v>45876</v>
      </c>
      <c r="F130" s="229">
        <v>45880</v>
      </c>
      <c r="G130" s="227" t="s">
        <v>583</v>
      </c>
      <c r="H130" s="212">
        <v>45.697022000000004</v>
      </c>
      <c r="I130" s="224">
        <v>4.2575184245048003</v>
      </c>
      <c r="J130" s="211" t="s">
        <v>584</v>
      </c>
      <c r="K130" s="230" t="s">
        <v>126</v>
      </c>
      <c r="L130" s="350"/>
    </row>
    <row r="131" spans="1:12" s="231" customFormat="1" x14ac:dyDescent="0.25">
      <c r="A131" s="218">
        <f t="shared" ref="A131:A194" si="3">A130+1</f>
        <v>127</v>
      </c>
      <c r="B131" s="228">
        <v>15</v>
      </c>
      <c r="C131" s="223" t="s">
        <v>370</v>
      </c>
      <c r="D131" s="218" t="s">
        <v>18</v>
      </c>
      <c r="E131" s="229">
        <v>45870</v>
      </c>
      <c r="F131" s="229">
        <v>45882</v>
      </c>
      <c r="G131" s="227" t="s">
        <v>591</v>
      </c>
      <c r="H131" s="212">
        <v>45.697022000000004</v>
      </c>
      <c r="I131" s="224">
        <v>4.2575184245048003</v>
      </c>
      <c r="J131" s="211" t="s">
        <v>584</v>
      </c>
      <c r="K131" s="230" t="s">
        <v>126</v>
      </c>
      <c r="L131" s="350"/>
    </row>
    <row r="132" spans="1:12" s="231" customFormat="1" x14ac:dyDescent="0.25">
      <c r="A132" s="218">
        <f t="shared" si="3"/>
        <v>128</v>
      </c>
      <c r="B132" s="228">
        <v>16</v>
      </c>
      <c r="C132" s="223" t="s">
        <v>233</v>
      </c>
      <c r="D132" s="218" t="s">
        <v>18</v>
      </c>
      <c r="E132" s="229">
        <v>45871</v>
      </c>
      <c r="F132" s="229">
        <v>45882</v>
      </c>
      <c r="G132" s="227" t="s">
        <v>592</v>
      </c>
      <c r="H132" s="212">
        <v>45.697022000000004</v>
      </c>
      <c r="I132" s="224">
        <v>4.2575184245048003</v>
      </c>
      <c r="J132" s="211" t="s">
        <v>559</v>
      </c>
      <c r="K132" s="230" t="s">
        <v>126</v>
      </c>
      <c r="L132" s="350"/>
    </row>
    <row r="133" spans="1:12" s="231" customFormat="1" x14ac:dyDescent="0.25">
      <c r="A133" s="218">
        <f t="shared" si="3"/>
        <v>129</v>
      </c>
      <c r="B133" s="228">
        <v>17</v>
      </c>
      <c r="C133" s="223" t="s">
        <v>413</v>
      </c>
      <c r="D133" s="218" t="s">
        <v>18</v>
      </c>
      <c r="E133" s="229">
        <v>45876</v>
      </c>
      <c r="F133" s="229">
        <v>45883</v>
      </c>
      <c r="G133" s="227" t="s">
        <v>577</v>
      </c>
      <c r="H133" s="212">
        <v>45.697022000000004</v>
      </c>
      <c r="I133" s="224">
        <v>4.2575184245048003</v>
      </c>
      <c r="J133" s="211" t="s">
        <v>581</v>
      </c>
      <c r="K133" s="230" t="s">
        <v>126</v>
      </c>
      <c r="L133" s="350"/>
    </row>
    <row r="134" spans="1:12" s="231" customFormat="1" x14ac:dyDescent="0.25">
      <c r="A134" s="218">
        <f t="shared" si="3"/>
        <v>130</v>
      </c>
      <c r="B134" s="228">
        <v>18</v>
      </c>
      <c r="C134" s="223" t="s">
        <v>231</v>
      </c>
      <c r="D134" s="218" t="s">
        <v>2</v>
      </c>
      <c r="E134" s="229">
        <v>45877</v>
      </c>
      <c r="F134" s="229">
        <v>45883</v>
      </c>
      <c r="G134" s="227" t="s">
        <v>579</v>
      </c>
      <c r="H134" s="212">
        <v>37.931087999999995</v>
      </c>
      <c r="I134" s="224">
        <v>3.5339787792191997</v>
      </c>
      <c r="J134" s="211" t="s">
        <v>559</v>
      </c>
      <c r="K134" s="230" t="s">
        <v>126</v>
      </c>
      <c r="L134" s="350" t="s">
        <v>593</v>
      </c>
    </row>
    <row r="135" spans="1:12" s="231" customFormat="1" x14ac:dyDescent="0.25">
      <c r="A135" s="218">
        <f t="shared" si="3"/>
        <v>131</v>
      </c>
      <c r="B135" s="228">
        <v>19</v>
      </c>
      <c r="C135" s="223" t="s">
        <v>246</v>
      </c>
      <c r="D135" s="218" t="s">
        <v>171</v>
      </c>
      <c r="E135" s="229">
        <v>45876</v>
      </c>
      <c r="F135" s="229">
        <v>45883</v>
      </c>
      <c r="G135" s="227" t="s">
        <v>594</v>
      </c>
      <c r="H135" s="212">
        <v>70.788264999999996</v>
      </c>
      <c r="I135" s="224">
        <v>6.5952293888259996</v>
      </c>
      <c r="J135" s="211" t="s">
        <v>559</v>
      </c>
      <c r="K135" s="230" t="s">
        <v>126</v>
      </c>
      <c r="L135" s="350" t="s">
        <v>565</v>
      </c>
    </row>
    <row r="136" spans="1:12" s="219" customFormat="1" x14ac:dyDescent="0.25">
      <c r="A136" s="218">
        <f t="shared" si="3"/>
        <v>132</v>
      </c>
      <c r="B136" s="218">
        <v>20</v>
      </c>
      <c r="C136" s="223" t="s">
        <v>38</v>
      </c>
      <c r="D136" s="218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4">
        <v>4.2575184245048003</v>
      </c>
      <c r="J136" s="211" t="s">
        <v>552</v>
      </c>
      <c r="K136" s="230" t="s">
        <v>126</v>
      </c>
      <c r="L136" s="322"/>
    </row>
    <row r="137" spans="1:12" s="219" customFormat="1" x14ac:dyDescent="0.25">
      <c r="A137" s="218">
        <f t="shared" si="3"/>
        <v>133</v>
      </c>
      <c r="B137" s="233">
        <v>21</v>
      </c>
      <c r="C137" s="234" t="s">
        <v>238</v>
      </c>
      <c r="D137" s="233" t="s">
        <v>71</v>
      </c>
      <c r="E137" s="235">
        <v>45878</v>
      </c>
      <c r="F137" s="235">
        <v>45887</v>
      </c>
      <c r="G137" s="221" t="s">
        <v>590</v>
      </c>
      <c r="H137" s="236">
        <v>37.138323999999997</v>
      </c>
      <c r="I137" s="237">
        <v>3.4601182257615997</v>
      </c>
      <c r="J137" s="221" t="s">
        <v>559</v>
      </c>
      <c r="K137" s="230" t="s">
        <v>126</v>
      </c>
      <c r="L137" s="348"/>
    </row>
    <row r="138" spans="1:12" s="231" customFormat="1" x14ac:dyDescent="0.25">
      <c r="A138" s="218">
        <f t="shared" si="3"/>
        <v>134</v>
      </c>
      <c r="B138" s="228">
        <v>22</v>
      </c>
      <c r="C138" s="223" t="s">
        <v>154</v>
      </c>
      <c r="D138" s="218" t="s">
        <v>2</v>
      </c>
      <c r="E138" s="229">
        <v>45884</v>
      </c>
      <c r="F138" s="229">
        <v>45888</v>
      </c>
      <c r="G138" s="227" t="s">
        <v>594</v>
      </c>
      <c r="H138" s="212">
        <v>37.931087999999995</v>
      </c>
      <c r="I138" s="224">
        <v>3.5339787792191997</v>
      </c>
      <c r="J138" s="211" t="s">
        <v>596</v>
      </c>
      <c r="K138" s="230" t="s">
        <v>126</v>
      </c>
      <c r="L138" s="350"/>
    </row>
    <row r="139" spans="1:12" s="219" customFormat="1" x14ac:dyDescent="0.25">
      <c r="A139" s="218">
        <f t="shared" si="3"/>
        <v>135</v>
      </c>
      <c r="B139" s="233">
        <v>23</v>
      </c>
      <c r="C139" s="234" t="s">
        <v>70</v>
      </c>
      <c r="D139" s="233" t="s">
        <v>108</v>
      </c>
      <c r="E139" s="235">
        <v>45881</v>
      </c>
      <c r="F139" s="229">
        <v>45888</v>
      </c>
      <c r="G139" s="221" t="s">
        <v>583</v>
      </c>
      <c r="H139" s="236">
        <v>66.780901</v>
      </c>
      <c r="I139" s="237">
        <v>6.2218696967283993</v>
      </c>
      <c r="J139" s="221" t="s">
        <v>584</v>
      </c>
      <c r="K139" s="230" t="s">
        <v>126</v>
      </c>
      <c r="L139" s="348"/>
    </row>
    <row r="140" spans="1:12" s="219" customFormat="1" x14ac:dyDescent="0.25">
      <c r="A140" s="218">
        <f t="shared" si="3"/>
        <v>136</v>
      </c>
      <c r="B140" s="218">
        <v>24</v>
      </c>
      <c r="C140" s="223" t="s">
        <v>226</v>
      </c>
      <c r="D140" s="218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4">
        <v>3.5339787792191997</v>
      </c>
      <c r="J140" s="211" t="s">
        <v>598</v>
      </c>
      <c r="K140" s="230" t="s">
        <v>126</v>
      </c>
      <c r="L140" s="322" t="s">
        <v>593</v>
      </c>
    </row>
    <row r="141" spans="1:12" s="219" customFormat="1" x14ac:dyDescent="0.25">
      <c r="A141" s="218">
        <f t="shared" si="3"/>
        <v>137</v>
      </c>
      <c r="B141" s="218">
        <v>25</v>
      </c>
      <c r="C141" s="223" t="s">
        <v>368</v>
      </c>
      <c r="D141" s="218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4">
        <v>3.5339787792191997</v>
      </c>
      <c r="J141" s="211" t="s">
        <v>588</v>
      </c>
      <c r="K141" s="230" t="s">
        <v>126</v>
      </c>
      <c r="L141" s="322"/>
    </row>
    <row r="142" spans="1:12" x14ac:dyDescent="0.25">
      <c r="A142" s="218">
        <f t="shared" si="3"/>
        <v>138</v>
      </c>
      <c r="B142" s="228">
        <v>26</v>
      </c>
      <c r="C142" s="223" t="s">
        <v>139</v>
      </c>
      <c r="D142" s="218" t="s">
        <v>89</v>
      </c>
      <c r="E142" s="229">
        <v>45876</v>
      </c>
      <c r="F142" s="229">
        <v>45890</v>
      </c>
      <c r="G142" s="227" t="s">
        <v>599</v>
      </c>
      <c r="H142" s="212">
        <v>83.133526000000003</v>
      </c>
      <c r="I142" s="224">
        <v>7.7454176037784004</v>
      </c>
      <c r="J142" s="211" t="s">
        <v>600</v>
      </c>
      <c r="K142" s="230" t="s">
        <v>126</v>
      </c>
      <c r="L142" s="350" t="s">
        <v>601</v>
      </c>
    </row>
    <row r="143" spans="1:12" s="219" customFormat="1" x14ac:dyDescent="0.25">
      <c r="A143" s="218">
        <f t="shared" si="3"/>
        <v>139</v>
      </c>
      <c r="B143" s="218">
        <v>27</v>
      </c>
      <c r="C143" s="223" t="s">
        <v>129</v>
      </c>
      <c r="D143" s="218" t="s">
        <v>108</v>
      </c>
      <c r="E143" s="210">
        <v>45882</v>
      </c>
      <c r="F143" s="229">
        <v>45890</v>
      </c>
      <c r="G143" s="211" t="s">
        <v>589</v>
      </c>
      <c r="H143" s="212">
        <v>66.780901</v>
      </c>
      <c r="I143" s="224">
        <v>6.2218696967283993</v>
      </c>
      <c r="J143" s="211" t="s">
        <v>585</v>
      </c>
      <c r="K143" s="230" t="s">
        <v>126</v>
      </c>
      <c r="L143" s="322"/>
    </row>
    <row r="144" spans="1:12" s="231" customFormat="1" x14ac:dyDescent="0.25">
      <c r="A144" s="218">
        <f t="shared" si="3"/>
        <v>140</v>
      </c>
      <c r="B144" s="228">
        <v>28</v>
      </c>
      <c r="C144" s="223" t="s">
        <v>234</v>
      </c>
      <c r="D144" s="218" t="s">
        <v>4</v>
      </c>
      <c r="E144" s="229">
        <v>45883</v>
      </c>
      <c r="F144" s="229">
        <v>45890</v>
      </c>
      <c r="G144" s="227" t="s">
        <v>592</v>
      </c>
      <c r="H144" s="212">
        <v>34.789810000000003</v>
      </c>
      <c r="I144" s="224">
        <v>3.2413109340040003</v>
      </c>
      <c r="J144" s="211" t="s">
        <v>602</v>
      </c>
      <c r="K144" s="230" t="s">
        <v>126</v>
      </c>
      <c r="L144" s="350"/>
    </row>
    <row r="145" spans="1:12" s="231" customFormat="1" x14ac:dyDescent="0.25">
      <c r="A145" s="218">
        <f t="shared" si="3"/>
        <v>141</v>
      </c>
      <c r="B145" s="228">
        <v>29</v>
      </c>
      <c r="C145" s="223" t="s">
        <v>232</v>
      </c>
      <c r="D145" s="218" t="s">
        <v>18</v>
      </c>
      <c r="E145" s="229">
        <v>45884</v>
      </c>
      <c r="F145" s="229">
        <v>45890</v>
      </c>
      <c r="G145" s="227" t="s">
        <v>579</v>
      </c>
      <c r="H145" s="212">
        <v>45.697022000000004</v>
      </c>
      <c r="I145" s="224">
        <v>4.2575184245048003</v>
      </c>
      <c r="J145" s="211"/>
      <c r="K145" s="230" t="s">
        <v>126</v>
      </c>
      <c r="L145" s="350"/>
    </row>
    <row r="146" spans="1:12" s="231" customFormat="1" x14ac:dyDescent="0.25">
      <c r="A146" s="218">
        <f t="shared" si="3"/>
        <v>142</v>
      </c>
      <c r="B146" s="228">
        <v>30</v>
      </c>
      <c r="C146" s="223" t="s">
        <v>211</v>
      </c>
      <c r="D146" s="218" t="s">
        <v>4</v>
      </c>
      <c r="E146" s="229">
        <v>45881</v>
      </c>
      <c r="F146" s="229">
        <v>45890</v>
      </c>
      <c r="G146" s="227" t="s">
        <v>586</v>
      </c>
      <c r="H146" s="212">
        <v>34.789810000000003</v>
      </c>
      <c r="I146" s="224">
        <v>3.2413109340040003</v>
      </c>
      <c r="J146" s="211" t="s">
        <v>563</v>
      </c>
      <c r="K146" s="230" t="s">
        <v>126</v>
      </c>
      <c r="L146" s="350"/>
    </row>
    <row r="147" spans="1:12" s="219" customFormat="1" x14ac:dyDescent="0.25">
      <c r="A147" s="218">
        <f t="shared" si="3"/>
        <v>143</v>
      </c>
      <c r="B147" s="218">
        <v>31</v>
      </c>
      <c r="C147" s="223" t="s">
        <v>65</v>
      </c>
      <c r="D147" s="218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4">
        <v>3.5339787792191997</v>
      </c>
      <c r="J147" s="211" t="s">
        <v>603</v>
      </c>
      <c r="K147" s="230" t="s">
        <v>126</v>
      </c>
      <c r="L147" s="322"/>
    </row>
    <row r="148" spans="1:12" s="231" customFormat="1" x14ac:dyDescent="0.25">
      <c r="A148" s="218">
        <f t="shared" si="3"/>
        <v>144</v>
      </c>
      <c r="B148" s="228">
        <v>32</v>
      </c>
      <c r="C148" s="223" t="s">
        <v>309</v>
      </c>
      <c r="D148" s="218" t="s">
        <v>71</v>
      </c>
      <c r="E148" s="229">
        <v>45887</v>
      </c>
      <c r="F148" s="210">
        <v>45891</v>
      </c>
      <c r="G148" s="227" t="s">
        <v>595</v>
      </c>
      <c r="H148" s="212">
        <v>37.138323999999997</v>
      </c>
      <c r="I148" s="224">
        <v>3.4601182257615997</v>
      </c>
      <c r="J148" s="211" t="s">
        <v>552</v>
      </c>
      <c r="K148" s="230" t="s">
        <v>126</v>
      </c>
      <c r="L148" s="350"/>
    </row>
    <row r="149" spans="1:12" s="231" customFormat="1" x14ac:dyDescent="0.25">
      <c r="A149" s="218">
        <f t="shared" si="3"/>
        <v>145</v>
      </c>
      <c r="B149" s="218">
        <v>33</v>
      </c>
      <c r="C149" s="223" t="s">
        <v>239</v>
      </c>
      <c r="D149" s="218" t="s">
        <v>58</v>
      </c>
      <c r="E149" s="229">
        <v>45888</v>
      </c>
      <c r="F149" s="229">
        <v>45894</v>
      </c>
      <c r="G149" s="211" t="s">
        <v>590</v>
      </c>
      <c r="H149" s="212">
        <v>35.601761999999994</v>
      </c>
      <c r="I149" s="224">
        <v>3.3169592027207995</v>
      </c>
      <c r="J149" s="211" t="s">
        <v>559</v>
      </c>
      <c r="K149" s="230" t="s">
        <v>126</v>
      </c>
      <c r="L149" s="350"/>
    </row>
    <row r="150" spans="1:12" s="231" customFormat="1" x14ac:dyDescent="0.25">
      <c r="A150" s="218">
        <f t="shared" si="3"/>
        <v>146</v>
      </c>
      <c r="B150" s="228">
        <v>34</v>
      </c>
      <c r="C150" s="223" t="s">
        <v>155</v>
      </c>
      <c r="D150" s="218" t="s">
        <v>2</v>
      </c>
      <c r="E150" s="229">
        <v>45889</v>
      </c>
      <c r="F150" s="229">
        <v>45894</v>
      </c>
      <c r="G150" s="211" t="s">
        <v>594</v>
      </c>
      <c r="H150" s="212">
        <v>37.931087999999995</v>
      </c>
      <c r="I150" s="224">
        <v>3.5339787792191997</v>
      </c>
      <c r="J150" s="211" t="s">
        <v>596</v>
      </c>
      <c r="K150" s="230" t="s">
        <v>126</v>
      </c>
      <c r="L150" s="350"/>
    </row>
    <row r="151" spans="1:12" s="231" customFormat="1" x14ac:dyDescent="0.25">
      <c r="A151" s="218">
        <f t="shared" si="3"/>
        <v>147</v>
      </c>
      <c r="B151" s="218">
        <v>35</v>
      </c>
      <c r="C151" s="223" t="s">
        <v>379</v>
      </c>
      <c r="D151" s="218" t="s">
        <v>48</v>
      </c>
      <c r="E151" s="229">
        <v>45889</v>
      </c>
      <c r="F151" s="229">
        <v>45894</v>
      </c>
      <c r="G151" s="211" t="s">
        <v>583</v>
      </c>
      <c r="H151" s="212">
        <v>43.804423999999997</v>
      </c>
      <c r="I151" s="224">
        <v>4.0811880970015997</v>
      </c>
      <c r="J151" s="211" t="s">
        <v>584</v>
      </c>
      <c r="K151" s="230" t="s">
        <v>126</v>
      </c>
      <c r="L151" s="350"/>
    </row>
    <row r="152" spans="1:12" s="231" customFormat="1" x14ac:dyDescent="0.25">
      <c r="A152" s="218">
        <f t="shared" si="3"/>
        <v>148</v>
      </c>
      <c r="B152" s="228">
        <v>36</v>
      </c>
      <c r="C152" s="223" t="s">
        <v>219</v>
      </c>
      <c r="D152" s="218" t="s">
        <v>455</v>
      </c>
      <c r="E152" s="229">
        <v>45884</v>
      </c>
      <c r="F152" s="229">
        <v>45894</v>
      </c>
      <c r="G152" s="227" t="s">
        <v>577</v>
      </c>
      <c r="H152" s="212">
        <v>42.921818999999999</v>
      </c>
      <c r="I152" s="224">
        <v>3.9989572013196</v>
      </c>
      <c r="J152" s="211" t="s">
        <v>581</v>
      </c>
      <c r="K152" s="230" t="s">
        <v>126</v>
      </c>
      <c r="L152" s="350"/>
    </row>
    <row r="153" spans="1:12" s="231" customFormat="1" x14ac:dyDescent="0.25">
      <c r="A153" s="218">
        <f t="shared" si="3"/>
        <v>149</v>
      </c>
      <c r="B153" s="228">
        <v>37</v>
      </c>
      <c r="C153" s="223" t="s">
        <v>480</v>
      </c>
      <c r="D153" s="218" t="s">
        <v>3</v>
      </c>
      <c r="E153" s="229">
        <v>45890</v>
      </c>
      <c r="F153" s="229">
        <v>45896</v>
      </c>
      <c r="G153" s="211" t="s">
        <v>599</v>
      </c>
      <c r="H153" s="212">
        <v>36.159755999999994</v>
      </c>
      <c r="I153" s="224">
        <v>3.3689466109103994</v>
      </c>
      <c r="J153" s="211" t="s">
        <v>600</v>
      </c>
      <c r="K153" s="230" t="s">
        <v>126</v>
      </c>
      <c r="L153" s="350"/>
    </row>
    <row r="154" spans="1:12" s="232" customFormat="1" x14ac:dyDescent="0.25">
      <c r="A154" s="218">
        <f t="shared" si="3"/>
        <v>150</v>
      </c>
      <c r="B154" s="218">
        <v>38</v>
      </c>
      <c r="C154" s="223" t="s">
        <v>422</v>
      </c>
      <c r="D154" s="218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4">
        <v>4.0811880970015997</v>
      </c>
      <c r="J154" s="211" t="s">
        <v>580</v>
      </c>
      <c r="K154" s="238" t="s">
        <v>126</v>
      </c>
      <c r="L154" s="349"/>
    </row>
    <row r="155" spans="1:12" s="232" customFormat="1" x14ac:dyDescent="0.25">
      <c r="A155" s="218">
        <f t="shared" si="3"/>
        <v>151</v>
      </c>
      <c r="B155" s="218">
        <v>39</v>
      </c>
      <c r="C155" s="223" t="s">
        <v>225</v>
      </c>
      <c r="D155" s="218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4">
        <v>4.0811880970015997</v>
      </c>
      <c r="J155" s="211" t="s">
        <v>598</v>
      </c>
      <c r="K155" s="225" t="s">
        <v>126</v>
      </c>
      <c r="L155" s="322" t="s">
        <v>593</v>
      </c>
    </row>
    <row r="156" spans="1:12" s="232" customFormat="1" x14ac:dyDescent="0.25">
      <c r="A156" s="218">
        <f t="shared" si="3"/>
        <v>152</v>
      </c>
      <c r="B156" s="218">
        <v>40</v>
      </c>
      <c r="C156" s="223" t="s">
        <v>235</v>
      </c>
      <c r="D156" s="218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4">
        <v>3.4601182257615997</v>
      </c>
      <c r="J156" s="211" t="s">
        <v>602</v>
      </c>
      <c r="K156" s="225" t="s">
        <v>126</v>
      </c>
      <c r="L156" s="349"/>
    </row>
    <row r="157" spans="1:12" s="232" customFormat="1" x14ac:dyDescent="0.25">
      <c r="A157" s="218">
        <f t="shared" si="3"/>
        <v>153</v>
      </c>
      <c r="B157" s="218">
        <v>41</v>
      </c>
      <c r="C157" s="223" t="s">
        <v>230</v>
      </c>
      <c r="D157" s="218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4">
        <v>4.2575184245048003</v>
      </c>
      <c r="J157" s="211" t="s">
        <v>580</v>
      </c>
      <c r="K157" s="225" t="s">
        <v>126</v>
      </c>
      <c r="L157" s="349"/>
    </row>
    <row r="158" spans="1:12" s="231" customFormat="1" x14ac:dyDescent="0.25">
      <c r="A158" s="218">
        <f t="shared" si="3"/>
        <v>154</v>
      </c>
      <c r="B158" s="228">
        <v>42</v>
      </c>
      <c r="C158" s="223" t="s">
        <v>175</v>
      </c>
      <c r="D158" s="218" t="s">
        <v>18</v>
      </c>
      <c r="E158" s="229">
        <v>45892</v>
      </c>
      <c r="F158" s="229">
        <v>45898</v>
      </c>
      <c r="G158" s="211" t="s">
        <v>594</v>
      </c>
      <c r="H158" s="212">
        <v>45.697022000000004</v>
      </c>
      <c r="I158" s="224">
        <v>4.2575184245048003</v>
      </c>
      <c r="J158" s="211" t="s">
        <v>596</v>
      </c>
      <c r="K158" s="225" t="s">
        <v>126</v>
      </c>
      <c r="L158" s="350"/>
    </row>
    <row r="159" spans="1:12" s="231" customFormat="1" x14ac:dyDescent="0.25">
      <c r="A159" s="218">
        <f t="shared" si="3"/>
        <v>155</v>
      </c>
      <c r="B159" s="228">
        <v>43</v>
      </c>
      <c r="C159" s="223" t="s">
        <v>307</v>
      </c>
      <c r="D159" s="218" t="s">
        <v>48</v>
      </c>
      <c r="E159" s="229">
        <v>45892</v>
      </c>
      <c r="F159" s="229">
        <v>45899</v>
      </c>
      <c r="G159" s="211" t="s">
        <v>595</v>
      </c>
      <c r="H159" s="212">
        <v>43.804423999999997</v>
      </c>
      <c r="I159" s="224">
        <v>4.0811880970015997</v>
      </c>
      <c r="J159" s="211" t="s">
        <v>552</v>
      </c>
      <c r="K159" s="225" t="s">
        <v>126</v>
      </c>
      <c r="L159" s="350"/>
    </row>
    <row r="160" spans="1:12" s="231" customFormat="1" x14ac:dyDescent="0.25">
      <c r="A160" s="218">
        <f t="shared" si="3"/>
        <v>156</v>
      </c>
      <c r="B160" s="228">
        <v>44</v>
      </c>
      <c r="C160" s="223" t="s">
        <v>213</v>
      </c>
      <c r="D160" s="218" t="s">
        <v>58</v>
      </c>
      <c r="E160" s="229">
        <v>45891</v>
      </c>
      <c r="F160" s="229">
        <v>45900</v>
      </c>
      <c r="G160" s="211" t="s">
        <v>586</v>
      </c>
      <c r="H160" s="212">
        <v>35.601761999999994</v>
      </c>
      <c r="I160" s="224">
        <v>3.3169592027207995</v>
      </c>
      <c r="J160" s="211" t="s">
        <v>563</v>
      </c>
      <c r="K160" s="225" t="s">
        <v>126</v>
      </c>
      <c r="L160" s="350"/>
    </row>
    <row r="161" spans="1:12" s="219" customFormat="1" x14ac:dyDescent="0.25">
      <c r="A161" s="218">
        <f t="shared" si="3"/>
        <v>157</v>
      </c>
      <c r="B161" s="218">
        <v>1</v>
      </c>
      <c r="C161" s="223" t="s">
        <v>393</v>
      </c>
      <c r="D161" s="218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4">
        <v>6.5952293888259996</v>
      </c>
      <c r="J161" s="211" t="s">
        <v>585</v>
      </c>
      <c r="K161" s="225" t="s">
        <v>126</v>
      </c>
      <c r="L161" s="322"/>
    </row>
    <row r="162" spans="1:12" s="219" customFormat="1" x14ac:dyDescent="0.25">
      <c r="A162" s="218">
        <f t="shared" si="3"/>
        <v>158</v>
      </c>
      <c r="B162" s="218">
        <v>2</v>
      </c>
      <c r="C162" s="223" t="s">
        <v>402</v>
      </c>
      <c r="D162" s="218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4">
        <v>4.0811880970015997</v>
      </c>
      <c r="J162" s="211" t="s">
        <v>555</v>
      </c>
      <c r="K162" s="225" t="s">
        <v>126</v>
      </c>
      <c r="L162" s="322"/>
    </row>
    <row r="163" spans="1:12" s="219" customFormat="1" x14ac:dyDescent="0.25">
      <c r="A163" s="218">
        <f t="shared" si="3"/>
        <v>159</v>
      </c>
      <c r="B163" s="218">
        <v>3</v>
      </c>
      <c r="C163" s="223" t="s">
        <v>237</v>
      </c>
      <c r="D163" s="218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4">
        <v>4.0811880970015997</v>
      </c>
      <c r="J163" s="211" t="s">
        <v>559</v>
      </c>
      <c r="K163" s="225" t="s">
        <v>126</v>
      </c>
      <c r="L163" s="322"/>
    </row>
    <row r="164" spans="1:12" s="219" customFormat="1" x14ac:dyDescent="0.25">
      <c r="A164" s="218">
        <f t="shared" si="3"/>
        <v>160</v>
      </c>
      <c r="B164" s="233">
        <v>4</v>
      </c>
      <c r="C164" s="234" t="s">
        <v>481</v>
      </c>
      <c r="D164" s="233" t="s">
        <v>2</v>
      </c>
      <c r="E164" s="235">
        <v>45897</v>
      </c>
      <c r="F164" s="210">
        <v>45902</v>
      </c>
      <c r="G164" s="211" t="s">
        <v>599</v>
      </c>
      <c r="H164" s="236">
        <v>37.931087999999995</v>
      </c>
      <c r="I164" s="237">
        <v>3.5339787792191997</v>
      </c>
      <c r="J164" s="221" t="s">
        <v>600</v>
      </c>
      <c r="K164" s="225" t="s">
        <v>126</v>
      </c>
      <c r="L164" s="348"/>
    </row>
    <row r="165" spans="1:12" s="219" customFormat="1" x14ac:dyDescent="0.25">
      <c r="A165" s="218">
        <f t="shared" si="3"/>
        <v>161</v>
      </c>
      <c r="B165" s="218">
        <v>5</v>
      </c>
      <c r="C165" s="223" t="s">
        <v>380</v>
      </c>
      <c r="D165" s="218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4">
        <v>3.3169592027207995</v>
      </c>
      <c r="J165" s="211" t="s">
        <v>584</v>
      </c>
      <c r="K165" s="225" t="s">
        <v>126</v>
      </c>
      <c r="L165" s="322"/>
    </row>
    <row r="166" spans="1:12" s="219" customFormat="1" x14ac:dyDescent="0.25">
      <c r="A166" s="218">
        <f t="shared" si="3"/>
        <v>162</v>
      </c>
      <c r="B166" s="218">
        <v>6</v>
      </c>
      <c r="C166" s="223" t="s">
        <v>214</v>
      </c>
      <c r="D166" s="218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4">
        <v>4.0811880970015997</v>
      </c>
      <c r="J166" s="211" t="s">
        <v>603</v>
      </c>
      <c r="K166" s="225" t="s">
        <v>126</v>
      </c>
      <c r="L166" s="322"/>
    </row>
    <row r="167" spans="1:12" s="219" customFormat="1" x14ac:dyDescent="0.25">
      <c r="A167" s="218">
        <f t="shared" si="3"/>
        <v>163</v>
      </c>
      <c r="B167" s="218">
        <v>7</v>
      </c>
      <c r="C167" s="223" t="s">
        <v>218</v>
      </c>
      <c r="D167" s="218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4">
        <v>3.4601182257615997</v>
      </c>
      <c r="J167" s="211" t="s">
        <v>581</v>
      </c>
      <c r="K167" s="225" t="s">
        <v>126</v>
      </c>
      <c r="L167" s="322"/>
    </row>
    <row r="168" spans="1:12" s="219" customFormat="1" x14ac:dyDescent="0.25">
      <c r="A168" s="218">
        <f t="shared" si="3"/>
        <v>164</v>
      </c>
      <c r="B168" s="233">
        <v>8</v>
      </c>
      <c r="C168" s="234" t="s">
        <v>469</v>
      </c>
      <c r="D168" s="233" t="s">
        <v>2</v>
      </c>
      <c r="E168" s="235">
        <v>45894</v>
      </c>
      <c r="F168" s="210">
        <v>45903</v>
      </c>
      <c r="G168" s="221" t="s">
        <v>606</v>
      </c>
      <c r="H168" s="236">
        <v>37.931087999999995</v>
      </c>
      <c r="I168" s="237">
        <v>3.5339787792191997</v>
      </c>
      <c r="J168" s="221" t="s">
        <v>588</v>
      </c>
      <c r="K168" s="225" t="s">
        <v>126</v>
      </c>
      <c r="L168" s="348"/>
    </row>
    <row r="169" spans="1:12" s="219" customFormat="1" x14ac:dyDescent="0.25">
      <c r="A169" s="218">
        <f t="shared" si="3"/>
        <v>165</v>
      </c>
      <c r="B169" s="218">
        <v>9</v>
      </c>
      <c r="C169" s="223" t="s">
        <v>39</v>
      </c>
      <c r="D169" s="218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4">
        <v>3.5339787792191997</v>
      </c>
      <c r="J169" s="211" t="s">
        <v>552</v>
      </c>
      <c r="K169" s="225" t="s">
        <v>126</v>
      </c>
      <c r="L169" s="322"/>
    </row>
    <row r="170" spans="1:12" s="219" customFormat="1" x14ac:dyDescent="0.25">
      <c r="A170" s="218">
        <f t="shared" si="3"/>
        <v>166</v>
      </c>
      <c r="B170" s="233">
        <v>10</v>
      </c>
      <c r="C170" s="234" t="s">
        <v>229</v>
      </c>
      <c r="D170" s="233" t="s">
        <v>48</v>
      </c>
      <c r="E170" s="235">
        <v>45898</v>
      </c>
      <c r="F170" s="235">
        <v>45905</v>
      </c>
      <c r="G170" s="211" t="s">
        <v>579</v>
      </c>
      <c r="H170" s="236">
        <v>43.804423999999997</v>
      </c>
      <c r="I170" s="237">
        <v>4.0811880970015997</v>
      </c>
      <c r="J170" s="221" t="s">
        <v>602</v>
      </c>
      <c r="K170" s="225" t="s">
        <v>126</v>
      </c>
      <c r="L170" s="348"/>
    </row>
    <row r="171" spans="1:12" s="219" customFormat="1" x14ac:dyDescent="0.25">
      <c r="A171" s="218">
        <f t="shared" si="3"/>
        <v>167</v>
      </c>
      <c r="B171" s="218">
        <v>11</v>
      </c>
      <c r="C171" s="234" t="s">
        <v>236</v>
      </c>
      <c r="D171" s="233" t="s">
        <v>2</v>
      </c>
      <c r="E171" s="235">
        <v>45898</v>
      </c>
      <c r="F171" s="235">
        <v>45906</v>
      </c>
      <c r="G171" s="211" t="s">
        <v>592</v>
      </c>
      <c r="H171" s="236">
        <v>37.931087999999995</v>
      </c>
      <c r="I171" s="237">
        <v>3.5339787792191997</v>
      </c>
      <c r="J171" s="221" t="s">
        <v>580</v>
      </c>
      <c r="K171" s="225" t="s">
        <v>126</v>
      </c>
      <c r="L171" s="348"/>
    </row>
    <row r="172" spans="1:12" s="219" customFormat="1" x14ac:dyDescent="0.25">
      <c r="A172" s="218">
        <f t="shared" si="3"/>
        <v>168</v>
      </c>
      <c r="B172" s="233">
        <v>12</v>
      </c>
      <c r="C172" s="223" t="s">
        <v>134</v>
      </c>
      <c r="D172" s="233" t="s">
        <v>171</v>
      </c>
      <c r="E172" s="235">
        <v>45899</v>
      </c>
      <c r="F172" s="235">
        <v>45906</v>
      </c>
      <c r="G172" s="211" t="s">
        <v>594</v>
      </c>
      <c r="H172" s="236">
        <v>70.788264999999996</v>
      </c>
      <c r="I172" s="237">
        <v>6.5952293888259996</v>
      </c>
      <c r="J172" s="211" t="s">
        <v>596</v>
      </c>
      <c r="K172" s="225" t="s">
        <v>126</v>
      </c>
      <c r="L172" s="322"/>
    </row>
    <row r="173" spans="1:12" s="219" customFormat="1" x14ac:dyDescent="0.25">
      <c r="A173" s="218">
        <f t="shared" si="3"/>
        <v>169</v>
      </c>
      <c r="B173" s="218">
        <v>13</v>
      </c>
      <c r="C173" s="234" t="s">
        <v>421</v>
      </c>
      <c r="D173" s="233" t="s">
        <v>18</v>
      </c>
      <c r="E173" s="235">
        <v>45898</v>
      </c>
      <c r="F173" s="235">
        <v>45906</v>
      </c>
      <c r="G173" s="211" t="s">
        <v>604</v>
      </c>
      <c r="H173" s="236">
        <v>45.697022000000004</v>
      </c>
      <c r="I173" s="237">
        <v>4.2575184245048003</v>
      </c>
      <c r="J173" s="221" t="s">
        <v>580</v>
      </c>
      <c r="K173" s="225" t="s">
        <v>126</v>
      </c>
      <c r="L173" s="348"/>
    </row>
    <row r="174" spans="1:12" s="219" customFormat="1" x14ac:dyDescent="0.25">
      <c r="A174" s="218">
        <f t="shared" si="3"/>
        <v>170</v>
      </c>
      <c r="B174" s="218">
        <v>14</v>
      </c>
      <c r="C174" s="223" t="s">
        <v>381</v>
      </c>
      <c r="D174" s="218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4">
        <v>3.3689466109103994</v>
      </c>
      <c r="J174" s="211" t="s">
        <v>584</v>
      </c>
      <c r="K174" s="225" t="s">
        <v>126</v>
      </c>
      <c r="L174" s="322"/>
    </row>
    <row r="175" spans="1:12" s="219" customFormat="1" x14ac:dyDescent="0.25">
      <c r="A175" s="218">
        <f t="shared" si="3"/>
        <v>171</v>
      </c>
      <c r="B175" s="233">
        <v>15</v>
      </c>
      <c r="C175" s="234" t="s">
        <v>224</v>
      </c>
      <c r="D175" s="233" t="s">
        <v>58</v>
      </c>
      <c r="E175" s="235">
        <v>45898</v>
      </c>
      <c r="F175" s="235">
        <v>45908</v>
      </c>
      <c r="G175" s="211" t="s">
        <v>597</v>
      </c>
      <c r="H175" s="236">
        <v>35.601761999999994</v>
      </c>
      <c r="I175" s="237">
        <v>3.3169592027207995</v>
      </c>
      <c r="J175" s="221" t="s">
        <v>598</v>
      </c>
      <c r="K175" s="225" t="s">
        <v>126</v>
      </c>
      <c r="L175" s="348"/>
    </row>
    <row r="176" spans="1:12" s="219" customFormat="1" x14ac:dyDescent="0.25">
      <c r="A176" s="218">
        <f t="shared" si="3"/>
        <v>172</v>
      </c>
      <c r="B176" s="218">
        <v>16</v>
      </c>
      <c r="C176" s="223" t="s">
        <v>482</v>
      </c>
      <c r="D176" s="218" t="s">
        <v>2</v>
      </c>
      <c r="E176" s="210">
        <v>45903</v>
      </c>
      <c r="F176" s="235">
        <v>45908</v>
      </c>
      <c r="G176" s="211" t="s">
        <v>599</v>
      </c>
      <c r="H176" s="212">
        <v>37.931087999999995</v>
      </c>
      <c r="I176" s="224">
        <v>3.5339787792191997</v>
      </c>
      <c r="J176" s="211" t="s">
        <v>600</v>
      </c>
      <c r="K176" s="225" t="s">
        <v>126</v>
      </c>
      <c r="L176" s="322"/>
    </row>
    <row r="177" spans="1:12" s="219" customFormat="1" x14ac:dyDescent="0.25">
      <c r="A177" s="218">
        <f t="shared" si="3"/>
        <v>173</v>
      </c>
      <c r="B177" s="233">
        <v>17</v>
      </c>
      <c r="C177" s="234" t="s">
        <v>423</v>
      </c>
      <c r="D177" s="233" t="s">
        <v>18</v>
      </c>
      <c r="E177" s="235">
        <v>45894</v>
      </c>
      <c r="F177" s="235">
        <v>45908</v>
      </c>
      <c r="G177" s="211" t="s">
        <v>607</v>
      </c>
      <c r="H177" s="236">
        <v>45.697022000000004</v>
      </c>
      <c r="I177" s="237">
        <v>4.2575184245048003</v>
      </c>
      <c r="J177" s="221" t="s">
        <v>580</v>
      </c>
      <c r="K177" s="225" t="s">
        <v>126</v>
      </c>
      <c r="L177" s="348"/>
    </row>
    <row r="178" spans="1:12" s="219" customFormat="1" x14ac:dyDescent="0.25">
      <c r="A178" s="218">
        <f t="shared" si="3"/>
        <v>174</v>
      </c>
      <c r="B178" s="218">
        <v>18</v>
      </c>
      <c r="C178" s="223" t="s">
        <v>208</v>
      </c>
      <c r="D178" s="233" t="s">
        <v>48</v>
      </c>
      <c r="E178" s="235">
        <v>45898</v>
      </c>
      <c r="F178" s="235">
        <v>45908</v>
      </c>
      <c r="G178" s="211" t="s">
        <v>608</v>
      </c>
      <c r="H178" s="236">
        <v>43.804423999999997</v>
      </c>
      <c r="I178" s="237">
        <v>4.0811880970015997</v>
      </c>
      <c r="J178" s="211" t="s">
        <v>609</v>
      </c>
      <c r="K178" s="225" t="s">
        <v>126</v>
      </c>
      <c r="L178" s="322"/>
    </row>
    <row r="179" spans="1:12" s="219" customFormat="1" x14ac:dyDescent="0.25">
      <c r="A179" s="218">
        <f t="shared" si="3"/>
        <v>175</v>
      </c>
      <c r="B179" s="218">
        <v>19</v>
      </c>
      <c r="C179" s="223" t="s">
        <v>227</v>
      </c>
      <c r="D179" s="218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4">
        <v>4.2575184245048003</v>
      </c>
      <c r="J179" s="211" t="s">
        <v>585</v>
      </c>
      <c r="K179" s="225" t="s">
        <v>126</v>
      </c>
      <c r="L179" s="322"/>
    </row>
    <row r="180" spans="1:12" s="219" customFormat="1" x14ac:dyDescent="0.25">
      <c r="A180" s="218">
        <f t="shared" si="3"/>
        <v>176</v>
      </c>
      <c r="B180" s="218">
        <v>20</v>
      </c>
      <c r="C180" s="239" t="s">
        <v>470</v>
      </c>
      <c r="D180" s="218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4">
        <v>3.5339787792191997</v>
      </c>
      <c r="J180" s="211" t="s">
        <v>588</v>
      </c>
      <c r="K180" s="225" t="s">
        <v>126</v>
      </c>
      <c r="L180" s="322"/>
    </row>
    <row r="181" spans="1:12" s="219" customFormat="1" x14ac:dyDescent="0.25">
      <c r="A181" s="218">
        <f t="shared" si="3"/>
        <v>177</v>
      </c>
      <c r="B181" s="218">
        <v>21</v>
      </c>
      <c r="C181" s="223" t="s">
        <v>88</v>
      </c>
      <c r="D181" s="218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4">
        <v>3.5339787792191997</v>
      </c>
      <c r="J181" s="211" t="s">
        <v>552</v>
      </c>
      <c r="K181" s="225" t="s">
        <v>126</v>
      </c>
      <c r="L181" s="322"/>
    </row>
    <row r="182" spans="1:12" s="219" customFormat="1" x14ac:dyDescent="0.25">
      <c r="A182" s="218">
        <f t="shared" si="3"/>
        <v>178</v>
      </c>
      <c r="B182" s="218">
        <v>22</v>
      </c>
      <c r="C182" s="223" t="s">
        <v>37</v>
      </c>
      <c r="D182" s="218" t="s">
        <v>18</v>
      </c>
      <c r="E182" s="235">
        <v>45894</v>
      </c>
      <c r="F182" s="210">
        <v>45910</v>
      </c>
      <c r="G182" s="211" t="s">
        <v>610</v>
      </c>
      <c r="H182" s="212">
        <v>45.697022000000004</v>
      </c>
      <c r="I182" s="224">
        <v>4.2575184245048003</v>
      </c>
      <c r="J182" s="221" t="s">
        <v>611</v>
      </c>
      <c r="K182" s="225" t="s">
        <v>126</v>
      </c>
      <c r="L182" s="322"/>
    </row>
    <row r="183" spans="1:12" s="219" customFormat="1" x14ac:dyDescent="0.25">
      <c r="A183" s="218">
        <f t="shared" si="3"/>
        <v>179</v>
      </c>
      <c r="B183" s="218">
        <v>23</v>
      </c>
      <c r="C183" s="223" t="s">
        <v>487</v>
      </c>
      <c r="D183" s="218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4">
        <v>3.5339787792191997</v>
      </c>
      <c r="J183" s="211" t="s">
        <v>559</v>
      </c>
      <c r="K183" s="225" t="s">
        <v>126</v>
      </c>
      <c r="L183" s="322"/>
    </row>
    <row r="184" spans="1:12" s="219" customFormat="1" x14ac:dyDescent="0.25">
      <c r="A184" s="218">
        <f t="shared" si="3"/>
        <v>180</v>
      </c>
      <c r="B184" s="218">
        <v>24</v>
      </c>
      <c r="C184" s="223" t="s">
        <v>383</v>
      </c>
      <c r="D184" s="218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4">
        <v>3.5339787792191997</v>
      </c>
      <c r="J184" s="211" t="s">
        <v>588</v>
      </c>
      <c r="K184" s="225" t="s">
        <v>126</v>
      </c>
      <c r="L184" s="322"/>
    </row>
    <row r="185" spans="1:12" s="219" customFormat="1" x14ac:dyDescent="0.25">
      <c r="A185" s="218">
        <f t="shared" si="3"/>
        <v>181</v>
      </c>
      <c r="B185" s="218">
        <v>25</v>
      </c>
      <c r="C185" s="223" t="s">
        <v>220</v>
      </c>
      <c r="D185" s="218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4">
        <v>4.0811880970015997</v>
      </c>
      <c r="J185" s="211" t="s">
        <v>612</v>
      </c>
      <c r="K185" s="225" t="s">
        <v>126</v>
      </c>
      <c r="L185" s="322"/>
    </row>
    <row r="186" spans="1:12" s="219" customFormat="1" x14ac:dyDescent="0.25">
      <c r="A186" s="218">
        <f t="shared" si="3"/>
        <v>182</v>
      </c>
      <c r="B186" s="218">
        <v>26</v>
      </c>
      <c r="C186" s="223" t="s">
        <v>209</v>
      </c>
      <c r="D186" s="218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4">
        <v>3.2413109340040003</v>
      </c>
      <c r="J186" s="211" t="s">
        <v>613</v>
      </c>
      <c r="K186" s="225" t="s">
        <v>126</v>
      </c>
      <c r="L186" s="322"/>
    </row>
    <row r="187" spans="1:12" s="219" customFormat="1" x14ac:dyDescent="0.25">
      <c r="A187" s="218">
        <f t="shared" si="3"/>
        <v>183</v>
      </c>
      <c r="B187" s="218">
        <v>27</v>
      </c>
      <c r="C187" s="223" t="s">
        <v>10</v>
      </c>
      <c r="D187" s="218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4">
        <v>5.5435783097551994</v>
      </c>
      <c r="J187" s="211" t="s">
        <v>581</v>
      </c>
      <c r="K187" s="225" t="s">
        <v>126</v>
      </c>
      <c r="L187" s="322"/>
    </row>
    <row r="188" spans="1:12" s="219" customFormat="1" x14ac:dyDescent="0.25">
      <c r="A188" s="218">
        <f t="shared" si="3"/>
        <v>184</v>
      </c>
      <c r="B188" s="218">
        <v>28</v>
      </c>
      <c r="C188" s="223" t="s">
        <v>206</v>
      </c>
      <c r="D188" s="218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4">
        <v>4.2575184245048003</v>
      </c>
      <c r="J188" s="211" t="s">
        <v>615</v>
      </c>
      <c r="K188" s="225" t="s">
        <v>126</v>
      </c>
      <c r="L188" s="322"/>
    </row>
    <row r="189" spans="1:12" s="219" customFormat="1" x14ac:dyDescent="0.25">
      <c r="A189" s="218">
        <f t="shared" si="3"/>
        <v>185</v>
      </c>
      <c r="B189" s="218">
        <v>29</v>
      </c>
      <c r="C189" s="223" t="s">
        <v>20</v>
      </c>
      <c r="D189" s="218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4">
        <v>6.4636509183999999</v>
      </c>
      <c r="J189" s="211" t="s">
        <v>612</v>
      </c>
      <c r="K189" s="225" t="s">
        <v>126</v>
      </c>
      <c r="L189" s="322"/>
    </row>
    <row r="190" spans="1:12" s="219" customFormat="1" x14ac:dyDescent="0.25">
      <c r="A190" s="218">
        <f t="shared" si="3"/>
        <v>186</v>
      </c>
      <c r="B190" s="218">
        <v>30</v>
      </c>
      <c r="C190" s="223" t="s">
        <v>483</v>
      </c>
      <c r="D190" s="218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4">
        <v>3.5339787792191997</v>
      </c>
      <c r="J190" s="211" t="s">
        <v>600</v>
      </c>
      <c r="K190" s="225" t="s">
        <v>126</v>
      </c>
      <c r="L190" s="322"/>
    </row>
    <row r="191" spans="1:12" s="219" customFormat="1" x14ac:dyDescent="0.25">
      <c r="A191" s="218">
        <f t="shared" si="3"/>
        <v>187</v>
      </c>
      <c r="B191" s="218">
        <v>31</v>
      </c>
      <c r="C191" s="223" t="s">
        <v>228</v>
      </c>
      <c r="D191" s="218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4">
        <v>4.0811880970015997</v>
      </c>
      <c r="J191" s="211" t="s">
        <v>585</v>
      </c>
      <c r="K191" s="225" t="s">
        <v>126</v>
      </c>
      <c r="L191" s="322"/>
    </row>
    <row r="192" spans="1:12" s="219" customFormat="1" x14ac:dyDescent="0.25">
      <c r="A192" s="218">
        <f t="shared" si="3"/>
        <v>188</v>
      </c>
      <c r="B192" s="218">
        <v>32</v>
      </c>
      <c r="C192" s="223" t="s">
        <v>471</v>
      </c>
      <c r="D192" s="218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4">
        <v>3.5339787792191997</v>
      </c>
      <c r="J192" s="211" t="s">
        <v>603</v>
      </c>
      <c r="K192" s="225" t="s">
        <v>126</v>
      </c>
      <c r="L192" s="322"/>
    </row>
    <row r="193" spans="1:12" s="219" customFormat="1" x14ac:dyDescent="0.25">
      <c r="A193" s="218">
        <f t="shared" si="3"/>
        <v>189</v>
      </c>
      <c r="B193" s="218">
        <v>33</v>
      </c>
      <c r="C193" s="223" t="s">
        <v>491</v>
      </c>
      <c r="D193" s="218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4">
        <v>3.5339787792191997</v>
      </c>
      <c r="J193" s="211" t="s">
        <v>616</v>
      </c>
      <c r="K193" s="225" t="s">
        <v>126</v>
      </c>
      <c r="L193" s="322"/>
    </row>
    <row r="194" spans="1:12" s="219" customFormat="1" x14ac:dyDescent="0.25">
      <c r="A194" s="218">
        <f t="shared" si="3"/>
        <v>190</v>
      </c>
      <c r="B194" s="218">
        <v>34</v>
      </c>
      <c r="C194" s="223" t="s">
        <v>420</v>
      </c>
      <c r="D194" s="218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4">
        <v>4.0811880970015997</v>
      </c>
      <c r="J194" s="211" t="s">
        <v>580</v>
      </c>
      <c r="K194" s="225" t="s">
        <v>126</v>
      </c>
      <c r="L194" s="322"/>
    </row>
    <row r="195" spans="1:12" s="219" customFormat="1" x14ac:dyDescent="0.25">
      <c r="A195" s="218">
        <f t="shared" ref="A195:A244" si="4">A194+1</f>
        <v>191</v>
      </c>
      <c r="B195" s="218">
        <v>35</v>
      </c>
      <c r="C195" s="223" t="s">
        <v>216</v>
      </c>
      <c r="D195" s="218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4">
        <v>3.3689466109103994</v>
      </c>
      <c r="J195" s="211" t="s">
        <v>552</v>
      </c>
      <c r="K195" s="225" t="s">
        <v>126</v>
      </c>
      <c r="L195" s="322"/>
    </row>
    <row r="196" spans="1:12" s="219" customFormat="1" x14ac:dyDescent="0.25">
      <c r="A196" s="218">
        <f t="shared" si="4"/>
        <v>192</v>
      </c>
      <c r="B196" s="218">
        <v>36</v>
      </c>
      <c r="C196" s="223" t="s">
        <v>215</v>
      </c>
      <c r="D196" s="218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4">
        <v>4.2575184245048003</v>
      </c>
      <c r="J196" s="211" t="s">
        <v>563</v>
      </c>
      <c r="K196" s="225" t="s">
        <v>126</v>
      </c>
      <c r="L196" s="322"/>
    </row>
    <row r="197" spans="1:12" s="219" customFormat="1" x14ac:dyDescent="0.25">
      <c r="A197" s="218">
        <f t="shared" si="4"/>
        <v>193</v>
      </c>
      <c r="B197" s="218">
        <v>37</v>
      </c>
      <c r="C197" s="223" t="s">
        <v>424</v>
      </c>
      <c r="D197" s="218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4">
        <v>4.2575184245048003</v>
      </c>
      <c r="J197" s="211" t="s">
        <v>580</v>
      </c>
      <c r="K197" s="225" t="s">
        <v>126</v>
      </c>
      <c r="L197" s="322"/>
    </row>
    <row r="198" spans="1:12" s="219" customFormat="1" x14ac:dyDescent="0.25">
      <c r="A198" s="218">
        <f t="shared" si="4"/>
        <v>194</v>
      </c>
      <c r="B198" s="218">
        <v>38</v>
      </c>
      <c r="C198" s="223" t="s">
        <v>385</v>
      </c>
      <c r="D198" s="218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4">
        <v>4.2575184245048003</v>
      </c>
      <c r="J198" s="211" t="s">
        <v>603</v>
      </c>
      <c r="K198" s="225" t="s">
        <v>126</v>
      </c>
      <c r="L198" s="322"/>
    </row>
    <row r="199" spans="1:12" s="219" customFormat="1" x14ac:dyDescent="0.25">
      <c r="A199" s="218">
        <f t="shared" si="4"/>
        <v>195</v>
      </c>
      <c r="B199" s="218">
        <v>39</v>
      </c>
      <c r="C199" s="223" t="s">
        <v>472</v>
      </c>
      <c r="D199" s="218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4">
        <v>3.3689466109103994</v>
      </c>
      <c r="J199" s="211" t="s">
        <v>603</v>
      </c>
      <c r="K199" s="225" t="s">
        <v>126</v>
      </c>
      <c r="L199" s="322"/>
    </row>
    <row r="200" spans="1:12" s="219" customFormat="1" x14ac:dyDescent="0.25">
      <c r="A200" s="218">
        <f t="shared" si="4"/>
        <v>196</v>
      </c>
      <c r="B200" s="218">
        <v>40</v>
      </c>
      <c r="C200" s="223" t="s">
        <v>488</v>
      </c>
      <c r="D200" s="218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4">
        <v>3.5339787792191997</v>
      </c>
      <c r="J200" s="211" t="s">
        <v>559</v>
      </c>
      <c r="K200" s="225" t="s">
        <v>126</v>
      </c>
      <c r="L200" s="322"/>
    </row>
    <row r="201" spans="1:12" s="219" customFormat="1" x14ac:dyDescent="0.25">
      <c r="A201" s="218">
        <f t="shared" si="4"/>
        <v>197</v>
      </c>
      <c r="B201" s="218">
        <v>41</v>
      </c>
      <c r="C201" s="223" t="s">
        <v>374</v>
      </c>
      <c r="D201" s="218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4">
        <v>6.2218696967283993</v>
      </c>
      <c r="J201" s="211" t="s">
        <v>588</v>
      </c>
      <c r="K201" s="225" t="s">
        <v>126</v>
      </c>
      <c r="L201" s="322"/>
    </row>
    <row r="202" spans="1:12" s="219" customFormat="1" x14ac:dyDescent="0.25">
      <c r="A202" s="218">
        <f t="shared" si="4"/>
        <v>198</v>
      </c>
      <c r="B202" s="218">
        <v>42</v>
      </c>
      <c r="C202" s="223" t="s">
        <v>36</v>
      </c>
      <c r="D202" s="218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4">
        <v>6.2218696967283993</v>
      </c>
      <c r="J202" s="211" t="s">
        <v>555</v>
      </c>
      <c r="K202" s="225" t="s">
        <v>126</v>
      </c>
      <c r="L202" s="322"/>
    </row>
    <row r="203" spans="1:12" s="219" customFormat="1" x14ac:dyDescent="0.25">
      <c r="A203" s="218">
        <f t="shared" si="4"/>
        <v>199</v>
      </c>
      <c r="B203" s="218">
        <v>43</v>
      </c>
      <c r="C203" s="223" t="s">
        <v>93</v>
      </c>
      <c r="D203" s="218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4">
        <v>3.5339787792191997</v>
      </c>
      <c r="J203" s="211" t="s">
        <v>612</v>
      </c>
      <c r="K203" s="225" t="s">
        <v>126</v>
      </c>
      <c r="L203" s="322"/>
    </row>
    <row r="204" spans="1:12" s="219" customFormat="1" x14ac:dyDescent="0.25">
      <c r="A204" s="218">
        <f t="shared" si="4"/>
        <v>200</v>
      </c>
      <c r="B204" s="218">
        <v>44</v>
      </c>
      <c r="C204" s="223" t="s">
        <v>217</v>
      </c>
      <c r="D204" s="218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4">
        <v>3.3689466109103994</v>
      </c>
      <c r="J204" s="211" t="s">
        <v>581</v>
      </c>
      <c r="K204" s="225" t="s">
        <v>126</v>
      </c>
      <c r="L204" s="322"/>
    </row>
    <row r="205" spans="1:12" s="219" customFormat="1" x14ac:dyDescent="0.25">
      <c r="A205" s="218">
        <f t="shared" si="4"/>
        <v>201</v>
      </c>
      <c r="B205" s="218">
        <v>45</v>
      </c>
      <c r="C205" s="223" t="s">
        <v>210</v>
      </c>
      <c r="D205" s="218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4">
        <v>3.5339787792191997</v>
      </c>
      <c r="J205" s="211" t="s">
        <v>618</v>
      </c>
      <c r="K205" s="225" t="s">
        <v>126</v>
      </c>
      <c r="L205" s="322"/>
    </row>
    <row r="206" spans="1:12" s="219" customFormat="1" x14ac:dyDescent="0.25">
      <c r="A206" s="218">
        <f t="shared" si="4"/>
        <v>202</v>
      </c>
      <c r="B206" s="218">
        <v>46</v>
      </c>
      <c r="C206" s="223" t="s">
        <v>484</v>
      </c>
      <c r="D206" s="218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4">
        <v>3.5339787792191997</v>
      </c>
      <c r="J206" s="240" t="s">
        <v>600</v>
      </c>
      <c r="K206" s="225" t="s">
        <v>126</v>
      </c>
      <c r="L206" s="322"/>
    </row>
    <row r="207" spans="1:12" s="219" customFormat="1" x14ac:dyDescent="0.25">
      <c r="A207" s="218">
        <f t="shared" si="4"/>
        <v>203</v>
      </c>
      <c r="B207" s="218">
        <v>47</v>
      </c>
      <c r="C207" s="223" t="s">
        <v>473</v>
      </c>
      <c r="D207" s="218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4">
        <v>3.3689466109103994</v>
      </c>
      <c r="J207" s="240" t="s">
        <v>603</v>
      </c>
      <c r="K207" s="225" t="s">
        <v>126</v>
      </c>
      <c r="L207" s="322"/>
    </row>
    <row r="208" spans="1:12" s="219" customFormat="1" x14ac:dyDescent="0.25">
      <c r="A208" s="218">
        <f t="shared" si="4"/>
        <v>204</v>
      </c>
      <c r="B208" s="218">
        <v>48</v>
      </c>
      <c r="C208" s="223" t="s">
        <v>492</v>
      </c>
      <c r="D208" s="218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4">
        <v>3.3689466109103994</v>
      </c>
      <c r="J208" s="241" t="s">
        <v>616</v>
      </c>
      <c r="K208" s="225" t="s">
        <v>126</v>
      </c>
      <c r="L208" s="322"/>
    </row>
    <row r="209" spans="1:12" s="219" customFormat="1" x14ac:dyDescent="0.25">
      <c r="A209" s="218">
        <f t="shared" si="4"/>
        <v>205</v>
      </c>
      <c r="B209" s="218">
        <v>49</v>
      </c>
      <c r="C209" s="223" t="s">
        <v>418</v>
      </c>
      <c r="D209" s="218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4">
        <v>5.4003359009964012</v>
      </c>
      <c r="J209" s="241" t="s">
        <v>612</v>
      </c>
      <c r="K209" s="225" t="s">
        <v>126</v>
      </c>
      <c r="L209" s="322"/>
    </row>
    <row r="210" spans="1:12" s="243" customFormat="1" x14ac:dyDescent="0.25">
      <c r="A210" s="218">
        <f t="shared" si="4"/>
        <v>206</v>
      </c>
      <c r="B210" s="242">
        <v>50</v>
      </c>
      <c r="C210" s="223" t="s">
        <v>34</v>
      </c>
      <c r="D210" s="218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4">
        <v>5.1662670663084009</v>
      </c>
      <c r="J210" s="241" t="s">
        <v>575</v>
      </c>
      <c r="K210" s="225" t="s">
        <v>126</v>
      </c>
      <c r="L210" s="349" t="s">
        <v>573</v>
      </c>
    </row>
    <row r="211" spans="1:12" s="219" customFormat="1" x14ac:dyDescent="0.25">
      <c r="A211" s="242">
        <f t="shared" si="4"/>
        <v>207</v>
      </c>
      <c r="B211" s="218">
        <v>51</v>
      </c>
      <c r="C211" s="223" t="s">
        <v>221</v>
      </c>
      <c r="D211" s="218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4">
        <v>4.0811880970015997</v>
      </c>
      <c r="J211" s="241" t="s">
        <v>585</v>
      </c>
      <c r="K211" s="225" t="s">
        <v>126</v>
      </c>
      <c r="L211" s="322"/>
    </row>
    <row r="212" spans="1:12" s="219" customFormat="1" x14ac:dyDescent="0.25">
      <c r="A212" s="242">
        <f t="shared" si="4"/>
        <v>208</v>
      </c>
      <c r="B212" s="218">
        <v>52</v>
      </c>
      <c r="C212" s="223" t="s">
        <v>419</v>
      </c>
      <c r="D212" s="218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4">
        <v>4.0811880970015997</v>
      </c>
      <c r="J212" s="241" t="s">
        <v>619</v>
      </c>
      <c r="K212" s="225" t="s">
        <v>126</v>
      </c>
      <c r="L212" s="322"/>
    </row>
    <row r="213" spans="1:12" s="232" customFormat="1" x14ac:dyDescent="0.25">
      <c r="A213" s="218">
        <f t="shared" si="4"/>
        <v>209</v>
      </c>
      <c r="B213" s="218">
        <v>53</v>
      </c>
      <c r="C213" s="223" t="s">
        <v>75</v>
      </c>
      <c r="D213" s="218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4">
        <v>3.2413109340040003</v>
      </c>
      <c r="J213" s="241" t="s">
        <v>552</v>
      </c>
      <c r="K213" s="225" t="s">
        <v>126</v>
      </c>
      <c r="L213" s="349"/>
    </row>
    <row r="214" spans="1:12" s="232" customFormat="1" x14ac:dyDescent="0.25">
      <c r="A214" s="218">
        <f t="shared" si="4"/>
        <v>210</v>
      </c>
      <c r="B214" s="218">
        <v>54</v>
      </c>
      <c r="C214" s="223" t="s">
        <v>94</v>
      </c>
      <c r="D214" s="218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4">
        <v>3.4601182257615997</v>
      </c>
      <c r="J214" s="241" t="s">
        <v>596</v>
      </c>
      <c r="K214" s="225" t="s">
        <v>126</v>
      </c>
      <c r="L214" s="349"/>
    </row>
    <row r="215" spans="1:12" s="219" customFormat="1" x14ac:dyDescent="0.25">
      <c r="A215" s="218">
        <f t="shared" si="4"/>
        <v>211</v>
      </c>
      <c r="B215" s="218">
        <v>55</v>
      </c>
      <c r="C215" s="223" t="s">
        <v>137</v>
      </c>
      <c r="D215" s="218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4">
        <v>6.2218696967283993</v>
      </c>
      <c r="J215" s="241" t="s">
        <v>611</v>
      </c>
      <c r="K215" s="225" t="s">
        <v>126</v>
      </c>
      <c r="L215" s="322"/>
    </row>
    <row r="216" spans="1:12" s="219" customFormat="1" x14ac:dyDescent="0.25">
      <c r="A216" s="241">
        <f t="shared" si="4"/>
        <v>212</v>
      </c>
      <c r="B216" s="218">
        <v>56</v>
      </c>
      <c r="C216" s="223" t="s">
        <v>489</v>
      </c>
      <c r="D216" s="218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4">
        <v>3.3689466109103994</v>
      </c>
      <c r="J216" s="241" t="s">
        <v>559</v>
      </c>
      <c r="K216" s="225" t="s">
        <v>126</v>
      </c>
      <c r="L216" s="322" t="s">
        <v>620</v>
      </c>
    </row>
    <row r="217" spans="1:12" s="219" customFormat="1" x14ac:dyDescent="0.25">
      <c r="A217" s="218">
        <f t="shared" si="4"/>
        <v>213</v>
      </c>
      <c r="B217" s="218">
        <v>57</v>
      </c>
      <c r="C217" s="223" t="s">
        <v>384</v>
      </c>
      <c r="D217" s="218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4">
        <v>3.3689466109103994</v>
      </c>
      <c r="J217" s="241" t="s">
        <v>603</v>
      </c>
      <c r="K217" s="225" t="s">
        <v>126</v>
      </c>
      <c r="L217" s="322"/>
    </row>
    <row r="218" spans="1:12" s="219" customFormat="1" x14ac:dyDescent="0.25">
      <c r="A218" s="218">
        <f t="shared" si="4"/>
        <v>214</v>
      </c>
      <c r="B218" s="218">
        <v>58</v>
      </c>
      <c r="C218" s="223" t="s">
        <v>7</v>
      </c>
      <c r="D218" s="218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4">
        <v>6.0585341249835993</v>
      </c>
      <c r="J218" s="241" t="s">
        <v>621</v>
      </c>
      <c r="K218" s="225" t="s">
        <v>126</v>
      </c>
      <c r="L218" s="322"/>
    </row>
    <row r="219" spans="1:12" s="219" customFormat="1" x14ac:dyDescent="0.25">
      <c r="A219" s="218">
        <f t="shared" si="4"/>
        <v>215</v>
      </c>
      <c r="B219" s="218">
        <v>59</v>
      </c>
      <c r="C219" s="223" t="s">
        <v>372</v>
      </c>
      <c r="D219" s="218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4">
        <v>4.2575184245048003</v>
      </c>
      <c r="J219" s="241" t="s">
        <v>588</v>
      </c>
      <c r="K219" s="225" t="s">
        <v>126</v>
      </c>
      <c r="L219" s="322"/>
    </row>
    <row r="220" spans="1:12" s="219" customFormat="1" x14ac:dyDescent="0.25">
      <c r="A220" s="218">
        <f t="shared" si="4"/>
        <v>216</v>
      </c>
      <c r="B220" s="218">
        <v>60</v>
      </c>
      <c r="C220" s="223" t="s">
        <v>128</v>
      </c>
      <c r="D220" s="218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4">
        <v>6.0585341249835993</v>
      </c>
      <c r="J220" s="241" t="s">
        <v>580</v>
      </c>
      <c r="K220" s="225" t="s">
        <v>126</v>
      </c>
      <c r="L220" s="322"/>
    </row>
    <row r="221" spans="1:12" s="219" customFormat="1" x14ac:dyDescent="0.25">
      <c r="A221" s="218">
        <f t="shared" si="4"/>
        <v>217</v>
      </c>
      <c r="B221" s="218">
        <v>61</v>
      </c>
      <c r="C221" s="223" t="s">
        <v>76</v>
      </c>
      <c r="D221" s="218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4">
        <v>3.2413109340040003</v>
      </c>
      <c r="J221" s="211" t="s">
        <v>619</v>
      </c>
      <c r="K221" s="225" t="s">
        <v>126</v>
      </c>
      <c r="L221" s="322"/>
    </row>
    <row r="222" spans="1:12" s="219" customFormat="1" x14ac:dyDescent="0.25">
      <c r="A222" s="218">
        <f t="shared" si="4"/>
        <v>218</v>
      </c>
      <c r="B222" s="218">
        <v>62</v>
      </c>
      <c r="C222" s="223" t="s">
        <v>125</v>
      </c>
      <c r="D222" s="218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4">
        <v>4.0811880970015997</v>
      </c>
      <c r="J222" s="211" t="s">
        <v>622</v>
      </c>
      <c r="K222" s="225" t="s">
        <v>126</v>
      </c>
      <c r="L222" s="349"/>
    </row>
    <row r="223" spans="1:12" s="219" customFormat="1" x14ac:dyDescent="0.25">
      <c r="A223" s="218">
        <f t="shared" si="4"/>
        <v>219</v>
      </c>
      <c r="B223" s="218">
        <v>63</v>
      </c>
      <c r="C223" s="223" t="s">
        <v>485</v>
      </c>
      <c r="D223" s="218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4">
        <v>4.0811880970015997</v>
      </c>
      <c r="J223" s="241" t="s">
        <v>596</v>
      </c>
      <c r="K223" s="225" t="s">
        <v>126</v>
      </c>
      <c r="L223" s="322"/>
    </row>
    <row r="224" spans="1:12" s="219" customFormat="1" x14ac:dyDescent="0.25">
      <c r="A224" s="218">
        <f t="shared" si="4"/>
        <v>220</v>
      </c>
      <c r="B224" s="218">
        <v>64</v>
      </c>
      <c r="C224" s="223" t="s">
        <v>223</v>
      </c>
      <c r="D224" s="218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4">
        <v>4.2575184245048003</v>
      </c>
      <c r="J224" s="241" t="s">
        <v>559</v>
      </c>
      <c r="K224" s="225" t="s">
        <v>126</v>
      </c>
      <c r="L224" s="322"/>
    </row>
    <row r="225" spans="1:12" s="219" customFormat="1" x14ac:dyDescent="0.25">
      <c r="A225" s="218">
        <f t="shared" si="4"/>
        <v>221</v>
      </c>
      <c r="B225" s="218">
        <v>65</v>
      </c>
      <c r="C225" s="223" t="s">
        <v>222</v>
      </c>
      <c r="D225" s="218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4">
        <v>4.2575184245048003</v>
      </c>
      <c r="J225" s="211" t="s">
        <v>585</v>
      </c>
      <c r="K225" s="225" t="s">
        <v>126</v>
      </c>
      <c r="L225" s="349"/>
    </row>
    <row r="226" spans="1:12" s="219" customFormat="1" x14ac:dyDescent="0.25">
      <c r="A226" s="218">
        <f t="shared" si="4"/>
        <v>222</v>
      </c>
      <c r="B226" s="218">
        <v>1</v>
      </c>
      <c r="C226" s="223" t="s">
        <v>204</v>
      </c>
      <c r="D226" s="218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4">
        <v>4.2575184245048003</v>
      </c>
      <c r="J226" s="241" t="s">
        <v>563</v>
      </c>
      <c r="K226" s="225" t="s">
        <v>126</v>
      </c>
      <c r="L226" s="322"/>
    </row>
    <row r="227" spans="1:12" s="219" customFormat="1" x14ac:dyDescent="0.25">
      <c r="A227" s="218">
        <f t="shared" si="4"/>
        <v>223</v>
      </c>
      <c r="B227" s="218">
        <v>2</v>
      </c>
      <c r="C227" s="223" t="s">
        <v>45</v>
      </c>
      <c r="D227" s="218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4">
        <v>4.2575184245048003</v>
      </c>
      <c r="J227" s="211" t="s">
        <v>581</v>
      </c>
      <c r="K227" s="225" t="s">
        <v>126</v>
      </c>
      <c r="L227" s="322"/>
    </row>
    <row r="228" spans="1:12" s="219" customFormat="1" x14ac:dyDescent="0.25">
      <c r="A228" s="218">
        <f t="shared" si="4"/>
        <v>224</v>
      </c>
      <c r="B228" s="218">
        <v>3</v>
      </c>
      <c r="C228" s="223" t="s">
        <v>431</v>
      </c>
      <c r="D228" s="218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4">
        <v>4.0811880970015997</v>
      </c>
      <c r="J228" s="211" t="s">
        <v>575</v>
      </c>
      <c r="K228" s="225" t="s">
        <v>126</v>
      </c>
      <c r="L228" s="322"/>
    </row>
    <row r="229" spans="1:12" s="219" customFormat="1" x14ac:dyDescent="0.25">
      <c r="A229" s="218">
        <f t="shared" si="4"/>
        <v>225</v>
      </c>
      <c r="B229" s="218">
        <v>4</v>
      </c>
      <c r="C229" s="223" t="s">
        <v>188</v>
      </c>
      <c r="D229" s="218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4">
        <v>3.4601182257615997</v>
      </c>
      <c r="J229" s="211" t="s">
        <v>611</v>
      </c>
      <c r="K229" s="225" t="s">
        <v>126</v>
      </c>
      <c r="L229" s="322"/>
    </row>
    <row r="230" spans="1:12" s="219" customFormat="1" x14ac:dyDescent="0.25">
      <c r="A230" s="218">
        <f t="shared" si="4"/>
        <v>226</v>
      </c>
      <c r="B230" s="218">
        <v>5</v>
      </c>
      <c r="C230" s="223" t="s">
        <v>124</v>
      </c>
      <c r="D230" s="218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4">
        <v>3.2413109340040003</v>
      </c>
      <c r="J230" s="211" t="s">
        <v>622</v>
      </c>
      <c r="K230" s="225" t="s">
        <v>126</v>
      </c>
      <c r="L230" s="349"/>
    </row>
    <row r="231" spans="1:12" s="219" customFormat="1" x14ac:dyDescent="0.25">
      <c r="A231" s="218">
        <f t="shared" si="4"/>
        <v>227</v>
      </c>
      <c r="B231" s="218">
        <v>6</v>
      </c>
      <c r="C231" s="223" t="s">
        <v>495</v>
      </c>
      <c r="D231" s="218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4">
        <v>4.2575184245048003</v>
      </c>
      <c r="J231" s="211" t="s">
        <v>580</v>
      </c>
      <c r="K231" s="225" t="s">
        <v>126</v>
      </c>
      <c r="L231" s="322" t="s">
        <v>623</v>
      </c>
    </row>
    <row r="232" spans="1:12" s="232" customFormat="1" x14ac:dyDescent="0.25">
      <c r="A232" s="218">
        <f t="shared" si="4"/>
        <v>228</v>
      </c>
      <c r="B232" s="218">
        <v>7</v>
      </c>
      <c r="C232" s="223" t="s">
        <v>474</v>
      </c>
      <c r="D232" s="218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4">
        <v>6.2218696967283993</v>
      </c>
      <c r="J232" s="211" t="s">
        <v>603</v>
      </c>
      <c r="K232" s="225" t="s">
        <v>126</v>
      </c>
      <c r="L232" s="349"/>
    </row>
    <row r="233" spans="1:12" s="232" customFormat="1" x14ac:dyDescent="0.25">
      <c r="A233" s="218">
        <f t="shared" si="4"/>
        <v>229</v>
      </c>
      <c r="B233" s="218">
        <v>8</v>
      </c>
      <c r="C233" s="223" t="s">
        <v>371</v>
      </c>
      <c r="D233" s="218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4">
        <v>3.5339787792191997</v>
      </c>
      <c r="J233" s="211" t="s">
        <v>588</v>
      </c>
      <c r="K233" s="225" t="s">
        <v>126</v>
      </c>
      <c r="L233" s="349"/>
    </row>
    <row r="234" spans="1:12" s="219" customFormat="1" x14ac:dyDescent="0.25">
      <c r="A234" s="218">
        <f t="shared" si="4"/>
        <v>230</v>
      </c>
      <c r="B234" s="218">
        <v>9</v>
      </c>
      <c r="C234" s="223" t="s">
        <v>430</v>
      </c>
      <c r="D234" s="218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4">
        <v>3.5339787792191997</v>
      </c>
      <c r="J234" s="211" t="s">
        <v>575</v>
      </c>
      <c r="K234" s="225" t="s">
        <v>126</v>
      </c>
      <c r="L234" s="322" t="s">
        <v>573</v>
      </c>
    </row>
    <row r="235" spans="1:12" s="219" customFormat="1" x14ac:dyDescent="0.25">
      <c r="A235" s="218">
        <f t="shared" si="4"/>
        <v>231</v>
      </c>
      <c r="B235" s="218">
        <v>10</v>
      </c>
      <c r="C235" s="223" t="s">
        <v>490</v>
      </c>
      <c r="D235" s="218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4">
        <v>3.3689466109103994</v>
      </c>
      <c r="J235" s="211" t="s">
        <v>624</v>
      </c>
      <c r="K235" s="225" t="s">
        <v>126</v>
      </c>
      <c r="L235" s="322" t="s">
        <v>601</v>
      </c>
    </row>
    <row r="236" spans="1:12" s="219" customFormat="1" x14ac:dyDescent="0.25">
      <c r="A236" s="218">
        <f t="shared" si="4"/>
        <v>232</v>
      </c>
      <c r="B236" s="218">
        <v>11</v>
      </c>
      <c r="C236" s="223" t="s">
        <v>123</v>
      </c>
      <c r="D236" s="218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4">
        <v>3.3689466109103994</v>
      </c>
      <c r="J236" s="211" t="s">
        <v>622</v>
      </c>
      <c r="K236" s="225" t="s">
        <v>126</v>
      </c>
      <c r="L236" s="322" t="s">
        <v>565</v>
      </c>
    </row>
    <row r="237" spans="1:12" s="219" customFormat="1" x14ac:dyDescent="0.25">
      <c r="A237" s="218">
        <f t="shared" si="4"/>
        <v>233</v>
      </c>
      <c r="B237" s="218">
        <v>12</v>
      </c>
      <c r="C237" s="223" t="s">
        <v>493</v>
      </c>
      <c r="D237" s="218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4">
        <v>6.2218696967283993</v>
      </c>
      <c r="J237" s="211" t="s">
        <v>616</v>
      </c>
      <c r="K237" s="225" t="s">
        <v>126</v>
      </c>
      <c r="L237" s="322" t="s">
        <v>625</v>
      </c>
    </row>
    <row r="238" spans="1:12" s="219" customFormat="1" x14ac:dyDescent="0.25">
      <c r="A238" s="218">
        <f t="shared" si="4"/>
        <v>234</v>
      </c>
      <c r="B238" s="218">
        <v>13</v>
      </c>
      <c r="C238" s="223" t="s">
        <v>127</v>
      </c>
      <c r="D238" s="218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4">
        <v>6.7226162129360008</v>
      </c>
      <c r="J238" s="211" t="s">
        <v>612</v>
      </c>
      <c r="K238" s="225" t="s">
        <v>126</v>
      </c>
      <c r="L238" s="322" t="s">
        <v>569</v>
      </c>
    </row>
    <row r="239" spans="1:12" s="219" customFormat="1" x14ac:dyDescent="0.25">
      <c r="A239" s="218">
        <f t="shared" si="4"/>
        <v>235</v>
      </c>
      <c r="B239" s="218">
        <v>14</v>
      </c>
      <c r="C239" s="223" t="s">
        <v>475</v>
      </c>
      <c r="D239" s="218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4">
        <v>6.5952293888259996</v>
      </c>
      <c r="J239" s="211" t="s">
        <v>621</v>
      </c>
      <c r="K239" s="225" t="s">
        <v>126</v>
      </c>
      <c r="L239" s="322"/>
    </row>
    <row r="240" spans="1:12" s="219" customFormat="1" x14ac:dyDescent="0.25">
      <c r="A240" s="218">
        <f t="shared" si="4"/>
        <v>236</v>
      </c>
      <c r="B240" s="218">
        <v>15</v>
      </c>
      <c r="C240" s="223" t="s">
        <v>199</v>
      </c>
      <c r="D240" s="218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4">
        <v>4.0811880970015997</v>
      </c>
      <c r="J240" s="211" t="s">
        <v>555</v>
      </c>
      <c r="K240" s="225" t="s">
        <v>126</v>
      </c>
      <c r="L240" s="322" t="s">
        <v>628</v>
      </c>
    </row>
    <row r="241" spans="1:12" s="219" customFormat="1" x14ac:dyDescent="0.25">
      <c r="A241" s="218">
        <f t="shared" si="4"/>
        <v>237</v>
      </c>
      <c r="B241" s="218">
        <v>16</v>
      </c>
      <c r="C241" s="223" t="s">
        <v>122</v>
      </c>
      <c r="D241" s="218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4">
        <v>4.2575184245048003</v>
      </c>
      <c r="J241" s="211" t="s">
        <v>622</v>
      </c>
      <c r="K241" s="225" t="s">
        <v>126</v>
      </c>
      <c r="L241" s="322" t="s">
        <v>565</v>
      </c>
    </row>
    <row r="242" spans="1:12" s="219" customFormat="1" x14ac:dyDescent="0.25">
      <c r="A242" s="218">
        <f t="shared" si="4"/>
        <v>238</v>
      </c>
      <c r="B242" s="218">
        <v>17</v>
      </c>
      <c r="C242" s="223" t="s">
        <v>22</v>
      </c>
      <c r="D242" s="218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4">
        <v>8.1076390136560015</v>
      </c>
      <c r="J242" s="211" t="s">
        <v>619</v>
      </c>
      <c r="K242" s="225" t="s">
        <v>126</v>
      </c>
      <c r="L242" s="322" t="s">
        <v>566</v>
      </c>
    </row>
    <row r="243" spans="1:12" s="219" customFormat="1" x14ac:dyDescent="0.25">
      <c r="A243" s="218">
        <f t="shared" si="4"/>
        <v>239</v>
      </c>
      <c r="B243" s="218">
        <v>18</v>
      </c>
      <c r="C243" s="223" t="s">
        <v>494</v>
      </c>
      <c r="D243" s="218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4">
        <v>3.5339787792191997</v>
      </c>
      <c r="J243" s="211" t="s">
        <v>631</v>
      </c>
      <c r="K243" s="225" t="s">
        <v>126</v>
      </c>
      <c r="L243" s="322" t="s">
        <v>623</v>
      </c>
    </row>
    <row r="244" spans="1:12" s="219" customFormat="1" x14ac:dyDescent="0.25">
      <c r="A244" s="218">
        <f t="shared" si="4"/>
        <v>240</v>
      </c>
      <c r="B244" s="218">
        <v>19</v>
      </c>
      <c r="C244" s="223" t="s">
        <v>135</v>
      </c>
      <c r="D244" s="218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4">
        <v>6.0585341249835993</v>
      </c>
      <c r="J244" s="211" t="s">
        <v>559</v>
      </c>
      <c r="K244" s="225" t="s">
        <v>126</v>
      </c>
      <c r="L244" s="322" t="s">
        <v>620</v>
      </c>
    </row>
    <row r="245" spans="1:12" s="219" customFormat="1" x14ac:dyDescent="0.25">
      <c r="A245" s="218">
        <v>241</v>
      </c>
      <c r="B245" s="218">
        <v>20</v>
      </c>
      <c r="C245" s="223" t="s">
        <v>369</v>
      </c>
      <c r="D245" s="218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4">
        <v>3.3169592027207995</v>
      </c>
      <c r="J245" s="211" t="s">
        <v>588</v>
      </c>
      <c r="K245" s="225" t="s">
        <v>126</v>
      </c>
      <c r="L245" s="322"/>
    </row>
    <row r="246" spans="1:12" s="219" customFormat="1" x14ac:dyDescent="0.25">
      <c r="A246" s="218">
        <v>242</v>
      </c>
      <c r="B246" s="218">
        <v>21</v>
      </c>
      <c r="C246" s="223" t="s">
        <v>44</v>
      </c>
      <c r="D246" s="218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4">
        <v>6.2218696967283993</v>
      </c>
      <c r="J246" s="211" t="s">
        <v>581</v>
      </c>
      <c r="K246" s="225" t="s">
        <v>126</v>
      </c>
      <c r="L246" s="322" t="s">
        <v>630</v>
      </c>
    </row>
    <row r="247" spans="1:12" s="219" customFormat="1" x14ac:dyDescent="0.25">
      <c r="A247" s="218">
        <v>243</v>
      </c>
      <c r="B247" s="218">
        <v>22</v>
      </c>
      <c r="C247" s="223" t="s">
        <v>426</v>
      </c>
      <c r="D247" s="218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4">
        <v>5.1662670663084009</v>
      </c>
      <c r="J247" s="211" t="s">
        <v>563</v>
      </c>
      <c r="K247" s="225" t="s">
        <v>126</v>
      </c>
      <c r="L247" s="322" t="s">
        <v>629</v>
      </c>
    </row>
    <row r="248" spans="1:12" s="219" customFormat="1" x14ac:dyDescent="0.25">
      <c r="A248" s="218">
        <v>244</v>
      </c>
      <c r="B248" s="218">
        <v>23</v>
      </c>
      <c r="C248" s="223" t="s">
        <v>205</v>
      </c>
      <c r="D248" s="218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4">
        <v>3.5339787792191997</v>
      </c>
      <c r="J248" s="211" t="s">
        <v>555</v>
      </c>
      <c r="K248" s="225" t="s">
        <v>126</v>
      </c>
      <c r="L248" s="322" t="s">
        <v>628</v>
      </c>
    </row>
    <row r="249" spans="1:12" s="219" customFormat="1" x14ac:dyDescent="0.25">
      <c r="A249" s="218">
        <v>245</v>
      </c>
      <c r="B249" s="218">
        <v>24</v>
      </c>
      <c r="C249" s="223" t="s">
        <v>193</v>
      </c>
      <c r="D249" s="218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4">
        <v>3.4601182257615997</v>
      </c>
      <c r="J249" s="211" t="s">
        <v>622</v>
      </c>
      <c r="K249" s="225" t="s">
        <v>126</v>
      </c>
      <c r="L249" s="322" t="s">
        <v>565</v>
      </c>
    </row>
    <row r="250" spans="1:12" s="219" customFormat="1" x14ac:dyDescent="0.25">
      <c r="A250" s="218">
        <v>246</v>
      </c>
      <c r="B250" s="218">
        <v>25</v>
      </c>
      <c r="C250" s="223" t="s">
        <v>195</v>
      </c>
      <c r="D250" s="218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4">
        <v>3.2413109340040003</v>
      </c>
      <c r="J250" s="211" t="s">
        <v>631</v>
      </c>
      <c r="K250" s="225" t="s">
        <v>126</v>
      </c>
      <c r="L250" s="322" t="s">
        <v>623</v>
      </c>
    </row>
    <row r="251" spans="1:12" s="219" customFormat="1" x14ac:dyDescent="0.25">
      <c r="A251" s="218">
        <v>247</v>
      </c>
      <c r="B251" s="218">
        <v>26</v>
      </c>
      <c r="C251" s="223" t="s">
        <v>33</v>
      </c>
      <c r="D251" s="218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4">
        <v>5.8177801780904002</v>
      </c>
      <c r="J251" s="211" t="s">
        <v>555</v>
      </c>
      <c r="K251" s="225" t="s">
        <v>126</v>
      </c>
      <c r="L251" s="322" t="s">
        <v>627</v>
      </c>
    </row>
    <row r="252" spans="1:12" s="219" customFormat="1" x14ac:dyDescent="0.25">
      <c r="A252" s="218">
        <v>248</v>
      </c>
      <c r="B252" s="218">
        <v>27</v>
      </c>
      <c r="C252" s="223" t="s">
        <v>486</v>
      </c>
      <c r="D252" s="218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4">
        <v>7.1811344313488004</v>
      </c>
      <c r="J252" s="211" t="s">
        <v>624</v>
      </c>
      <c r="K252" s="225" t="s">
        <v>126</v>
      </c>
      <c r="L252" s="322" t="s">
        <v>601</v>
      </c>
    </row>
    <row r="253" spans="1:12" s="219" customFormat="1" x14ac:dyDescent="0.25">
      <c r="A253" s="218">
        <v>249</v>
      </c>
      <c r="B253" s="218">
        <v>28</v>
      </c>
      <c r="C253" s="223" t="s">
        <v>25</v>
      </c>
      <c r="D253" s="218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4">
        <v>6.7226162129360008</v>
      </c>
      <c r="J253" s="211" t="s">
        <v>668</v>
      </c>
      <c r="K253" s="225" t="s">
        <v>126</v>
      </c>
      <c r="L253" s="322"/>
    </row>
    <row r="254" spans="1:12" s="219" customFormat="1" x14ac:dyDescent="0.25">
      <c r="A254" s="218">
        <v>250</v>
      </c>
      <c r="B254" s="218">
        <v>29</v>
      </c>
      <c r="C254" s="223" t="s">
        <v>21</v>
      </c>
      <c r="D254" s="218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4">
        <v>8.1076390136560015</v>
      </c>
      <c r="J254" s="211" t="s">
        <v>621</v>
      </c>
      <c r="K254" s="225" t="s">
        <v>126</v>
      </c>
      <c r="L254" s="322" t="s">
        <v>566</v>
      </c>
    </row>
    <row r="255" spans="1:12" s="219" customFormat="1" x14ac:dyDescent="0.25">
      <c r="A255" s="218">
        <v>251</v>
      </c>
      <c r="B255" s="218">
        <v>30</v>
      </c>
      <c r="C255" s="223" t="s">
        <v>179</v>
      </c>
      <c r="D255" s="218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4">
        <v>3.5339787792191997</v>
      </c>
      <c r="J255" s="211" t="s">
        <v>669</v>
      </c>
      <c r="K255" s="225" t="s">
        <v>126</v>
      </c>
      <c r="L255" s="322" t="s">
        <v>620</v>
      </c>
    </row>
    <row r="256" spans="1:12" s="219" customFormat="1" x14ac:dyDescent="0.25">
      <c r="A256" s="218">
        <v>252</v>
      </c>
      <c r="B256" s="218">
        <v>31</v>
      </c>
      <c r="C256" s="223" t="s">
        <v>23</v>
      </c>
      <c r="D256" s="218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4">
        <v>5.1662670663084009</v>
      </c>
      <c r="J256" s="211" t="s">
        <v>637</v>
      </c>
      <c r="K256" s="225" t="s">
        <v>126</v>
      </c>
      <c r="L256" s="322"/>
    </row>
    <row r="257" spans="1:12" s="219" customFormat="1" x14ac:dyDescent="0.25">
      <c r="A257" s="218">
        <v>253</v>
      </c>
      <c r="B257" s="218">
        <v>32</v>
      </c>
      <c r="C257" s="223" t="s">
        <v>80</v>
      </c>
      <c r="D257" s="218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4">
        <v>3.3689466109103994</v>
      </c>
      <c r="J257" s="211" t="s">
        <v>631</v>
      </c>
      <c r="K257" s="225" t="s">
        <v>126</v>
      </c>
      <c r="L257" s="322" t="s">
        <v>623</v>
      </c>
    </row>
    <row r="258" spans="1:12" s="219" customFormat="1" x14ac:dyDescent="0.25">
      <c r="A258" s="218">
        <f>A257+1</f>
        <v>254</v>
      </c>
      <c r="B258" s="218">
        <v>33</v>
      </c>
      <c r="C258" s="223" t="s">
        <v>68</v>
      </c>
      <c r="D258" s="218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4">
        <v>12.768366981260799</v>
      </c>
      <c r="J258" s="211" t="s">
        <v>580</v>
      </c>
      <c r="K258" s="225" t="s">
        <v>126</v>
      </c>
      <c r="L258" s="322" t="s">
        <v>626</v>
      </c>
    </row>
    <row r="259" spans="1:12" s="219" customFormat="1" x14ac:dyDescent="0.25">
      <c r="A259" s="218">
        <f t="shared" ref="A259:A285" si="5">A258+1</f>
        <v>255</v>
      </c>
      <c r="B259" s="218">
        <v>34</v>
      </c>
      <c r="C259" s="223" t="s">
        <v>60</v>
      </c>
      <c r="D259" s="218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4">
        <v>3.3169592027207995</v>
      </c>
      <c r="J259" s="211" t="s">
        <v>563</v>
      </c>
      <c r="K259" s="225" t="s">
        <v>126</v>
      </c>
      <c r="L259" s="322" t="s">
        <v>628</v>
      </c>
    </row>
    <row r="260" spans="1:12" s="219" customFormat="1" x14ac:dyDescent="0.25">
      <c r="A260" s="218">
        <f t="shared" si="5"/>
        <v>256</v>
      </c>
      <c r="B260" s="218">
        <v>35</v>
      </c>
      <c r="C260" s="223" t="s">
        <v>180</v>
      </c>
      <c r="D260" s="218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4">
        <v>3.5339787792191997</v>
      </c>
      <c r="J260" s="211" t="s">
        <v>612</v>
      </c>
      <c r="K260" s="225" t="s">
        <v>126</v>
      </c>
      <c r="L260" s="322" t="s">
        <v>569</v>
      </c>
    </row>
    <row r="261" spans="1:12" s="219" customFormat="1" x14ac:dyDescent="0.25">
      <c r="A261" s="218">
        <f t="shared" si="5"/>
        <v>257</v>
      </c>
      <c r="B261" s="218">
        <v>36</v>
      </c>
      <c r="C261" s="223" t="s">
        <v>194</v>
      </c>
      <c r="D261" s="218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4">
        <v>3.3689466109103994</v>
      </c>
      <c r="J261" s="211" t="s">
        <v>621</v>
      </c>
      <c r="K261" s="225" t="s">
        <v>126</v>
      </c>
      <c r="L261" s="322" t="s">
        <v>566</v>
      </c>
    </row>
    <row r="262" spans="1:12" s="219" customFormat="1" x14ac:dyDescent="0.25">
      <c r="A262" s="218">
        <f t="shared" si="5"/>
        <v>258</v>
      </c>
      <c r="B262" s="218">
        <v>1</v>
      </c>
      <c r="C262" s="223" t="s">
        <v>77</v>
      </c>
      <c r="D262" s="218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4">
        <v>3.4601182257615997</v>
      </c>
      <c r="J262" s="211" t="s">
        <v>631</v>
      </c>
      <c r="K262" s="225" t="s">
        <v>126</v>
      </c>
      <c r="L262" s="322" t="s">
        <v>623</v>
      </c>
    </row>
    <row r="263" spans="1:12" s="231" customFormat="1" x14ac:dyDescent="0.25">
      <c r="A263" s="218">
        <f t="shared" si="5"/>
        <v>259</v>
      </c>
      <c r="B263" s="228">
        <v>2</v>
      </c>
      <c r="C263" s="282" t="s">
        <v>178</v>
      </c>
      <c r="D263" s="218" t="str">
        <f>IFERROR(VLOOKUP(C263,[81]Foundation!$C$5:$D$551,2,0),"")</f>
        <v>DA+3</v>
      </c>
      <c r="E263" s="210">
        <v>45961</v>
      </c>
      <c r="F263" s="210">
        <v>45966</v>
      </c>
      <c r="G263" s="227" t="s">
        <v>607</v>
      </c>
      <c r="H263" s="212">
        <v>37.931087999999995</v>
      </c>
      <c r="I263" s="224">
        <v>3.5339787792191997</v>
      </c>
      <c r="J263" s="211" t="s">
        <v>580</v>
      </c>
      <c r="K263" s="225" t="s">
        <v>126</v>
      </c>
      <c r="L263" s="322" t="s">
        <v>626</v>
      </c>
    </row>
    <row r="264" spans="1:12" x14ac:dyDescent="0.25">
      <c r="A264" s="218">
        <f t="shared" si="5"/>
        <v>260</v>
      </c>
      <c r="B264" s="228">
        <v>3</v>
      </c>
      <c r="C264" s="282" t="s">
        <v>78</v>
      </c>
      <c r="D264" s="218" t="str">
        <f>IFERROR(VLOOKUP(C264,[81]Foundation!$C$5:$D$551,2,0),"")</f>
        <v>DA+3</v>
      </c>
      <c r="E264" s="210">
        <v>45931</v>
      </c>
      <c r="F264" s="210">
        <v>45967</v>
      </c>
      <c r="G264" s="227" t="s">
        <v>595</v>
      </c>
      <c r="H264" s="212">
        <v>37.931087999999995</v>
      </c>
      <c r="I264" s="224">
        <v>3.5339787792191997</v>
      </c>
      <c r="J264" s="283" t="s">
        <v>621</v>
      </c>
      <c r="K264" s="228" t="s">
        <v>126</v>
      </c>
      <c r="L264" s="350" t="s">
        <v>566</v>
      </c>
    </row>
    <row r="265" spans="1:12" s="219" customFormat="1" x14ac:dyDescent="0.25">
      <c r="A265" s="218">
        <f t="shared" si="5"/>
        <v>261</v>
      </c>
      <c r="B265" s="218">
        <v>4</v>
      </c>
      <c r="C265" s="223" t="s">
        <v>28</v>
      </c>
      <c r="D265" s="218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4">
        <v>16.170392473580801</v>
      </c>
      <c r="J265" s="211" t="s">
        <v>603</v>
      </c>
      <c r="K265" s="228" t="s">
        <v>126</v>
      </c>
      <c r="L265" s="322"/>
    </row>
    <row r="266" spans="1:12" s="231" customFormat="1" x14ac:dyDescent="0.25">
      <c r="A266" s="218">
        <f t="shared" si="5"/>
        <v>262</v>
      </c>
      <c r="B266" s="228">
        <v>5</v>
      </c>
      <c r="C266" s="282" t="s">
        <v>181</v>
      </c>
      <c r="D266" s="218" t="str">
        <f>IFERROR(VLOOKUP(C266,[81]Foundation!$C$5:$D$551,2,0),"")</f>
        <v>DA+3</v>
      </c>
      <c r="E266" s="210">
        <v>45931</v>
      </c>
      <c r="F266" s="210">
        <v>45968</v>
      </c>
      <c r="G266" s="227" t="s">
        <v>579</v>
      </c>
      <c r="H266" s="212">
        <v>37.931087999999995</v>
      </c>
      <c r="I266" s="224">
        <v>3.5339787792191997</v>
      </c>
      <c r="J266" s="283" t="s">
        <v>612</v>
      </c>
      <c r="K266" s="228" t="s">
        <v>126</v>
      </c>
      <c r="L266" s="350" t="s">
        <v>569</v>
      </c>
    </row>
    <row r="267" spans="1:12" s="219" customFormat="1" x14ac:dyDescent="0.25">
      <c r="A267" s="218">
        <f t="shared" si="5"/>
        <v>263</v>
      </c>
      <c r="B267" s="218">
        <v>6</v>
      </c>
      <c r="C267" s="223" t="s">
        <v>496</v>
      </c>
      <c r="D267" s="218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4">
        <v>4.0811880970015997</v>
      </c>
      <c r="J267" s="211" t="s">
        <v>624</v>
      </c>
      <c r="K267" s="228" t="s">
        <v>126</v>
      </c>
      <c r="L267" s="322" t="s">
        <v>625</v>
      </c>
    </row>
    <row r="268" spans="1:12" s="219" customFormat="1" x14ac:dyDescent="0.25">
      <c r="A268" s="218">
        <f t="shared" si="5"/>
        <v>264</v>
      </c>
      <c r="B268" s="218">
        <v>7</v>
      </c>
      <c r="C268" s="223" t="s">
        <v>177</v>
      </c>
      <c r="D268" s="218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4">
        <v>3.5339787792191997</v>
      </c>
      <c r="J268" s="211" t="s">
        <v>580</v>
      </c>
      <c r="K268" s="225" t="s">
        <v>126</v>
      </c>
      <c r="L268" s="322" t="s">
        <v>626</v>
      </c>
    </row>
    <row r="269" spans="1:12" s="219" customFormat="1" x14ac:dyDescent="0.25">
      <c r="A269" s="218">
        <f t="shared" si="5"/>
        <v>265</v>
      </c>
      <c r="B269" s="218">
        <v>8</v>
      </c>
      <c r="C269" s="223" t="s">
        <v>196</v>
      </c>
      <c r="D269" s="218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4">
        <v>3.5339787792191997</v>
      </c>
      <c r="J269" s="211" t="s">
        <v>621</v>
      </c>
      <c r="K269" s="225" t="s">
        <v>126</v>
      </c>
      <c r="L269" s="322" t="s">
        <v>566</v>
      </c>
    </row>
    <row r="270" spans="1:12" s="231" customFormat="1" x14ac:dyDescent="0.25">
      <c r="A270" s="218">
        <f t="shared" si="5"/>
        <v>266</v>
      </c>
      <c r="B270" s="228">
        <v>9</v>
      </c>
      <c r="C270" s="282" t="s">
        <v>32</v>
      </c>
      <c r="D270" s="218" t="str">
        <f>IFERROR(VLOOKUP(C270,[81]Foundation!$C$5:$D$551,2,0),"")</f>
        <v>DC2-3</v>
      </c>
      <c r="E270" s="210">
        <v>45961</v>
      </c>
      <c r="F270" s="210">
        <v>45973</v>
      </c>
      <c r="G270" s="227" t="s">
        <v>589</v>
      </c>
      <c r="H270" s="300">
        <v>64.884298000000001</v>
      </c>
      <c r="I270" s="300">
        <v>6.0451662297831996</v>
      </c>
      <c r="J270" s="211" t="s">
        <v>563</v>
      </c>
      <c r="K270" s="228" t="s">
        <v>126</v>
      </c>
      <c r="L270" s="322" t="s">
        <v>628</v>
      </c>
    </row>
    <row r="271" spans="1:12" s="231" customFormat="1" x14ac:dyDescent="0.25">
      <c r="A271" s="218">
        <f t="shared" si="5"/>
        <v>267</v>
      </c>
      <c r="B271" s="228">
        <v>10</v>
      </c>
      <c r="C271" s="282" t="s">
        <v>81</v>
      </c>
      <c r="D271" s="218" t="str">
        <f>IFERROR(VLOOKUP(C271,[81]Foundation!$C$5:$D$551,2,0),"")</f>
        <v>DA+6</v>
      </c>
      <c r="E271" s="210">
        <v>45967</v>
      </c>
      <c r="F271" s="313">
        <v>45974</v>
      </c>
      <c r="G271" s="227" t="s">
        <v>604</v>
      </c>
      <c r="H271" s="212">
        <v>43.804423999999997</v>
      </c>
      <c r="I271" s="224">
        <v>4.0811880970015997</v>
      </c>
      <c r="J271" s="283" t="s">
        <v>631</v>
      </c>
      <c r="K271" s="228" t="s">
        <v>126</v>
      </c>
      <c r="L271" s="350" t="s">
        <v>623</v>
      </c>
    </row>
    <row r="272" spans="1:12" s="219" customFormat="1" x14ac:dyDescent="0.25">
      <c r="A272" s="218">
        <f t="shared" si="5"/>
        <v>268</v>
      </c>
      <c r="B272" s="218">
        <v>11</v>
      </c>
      <c r="C272" s="223" t="s">
        <v>24</v>
      </c>
      <c r="D272" s="218" t="str">
        <f>IFERROR(VLOOKUP(C272,[81]Foundation!$C$5:$D$551,2,0),"")</f>
        <v>DC2+15</v>
      </c>
      <c r="E272" s="210">
        <v>45958</v>
      </c>
      <c r="F272" s="313">
        <v>45974</v>
      </c>
      <c r="G272" s="211" t="s">
        <v>610</v>
      </c>
      <c r="H272" s="212">
        <v>96.879900000000006</v>
      </c>
      <c r="I272" s="224">
        <v>9.0261452751600011</v>
      </c>
      <c r="J272" s="211" t="s">
        <v>668</v>
      </c>
      <c r="K272" s="225" t="s">
        <v>126</v>
      </c>
      <c r="L272" s="322"/>
    </row>
    <row r="273" spans="1:12" s="219" customFormat="1" x14ac:dyDescent="0.25">
      <c r="A273" s="218">
        <f t="shared" si="5"/>
        <v>269</v>
      </c>
      <c r="B273" s="218">
        <v>12</v>
      </c>
      <c r="C273" s="223" t="s">
        <v>187</v>
      </c>
      <c r="D273" s="218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4">
        <v>3.5339787792191997</v>
      </c>
      <c r="J273" s="211" t="s">
        <v>612</v>
      </c>
      <c r="K273" s="225" t="s">
        <v>126</v>
      </c>
      <c r="L273" s="322" t="s">
        <v>569</v>
      </c>
    </row>
    <row r="274" spans="1:12" s="219" customFormat="1" x14ac:dyDescent="0.25">
      <c r="A274" s="218">
        <f t="shared" si="5"/>
        <v>270</v>
      </c>
      <c r="B274" s="218">
        <v>13</v>
      </c>
      <c r="C274" s="223" t="s">
        <v>59</v>
      </c>
      <c r="D274" s="218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4">
        <v>3.4601182257615997</v>
      </c>
      <c r="J274" s="211" t="s">
        <v>639</v>
      </c>
      <c r="K274" s="225" t="s">
        <v>126</v>
      </c>
      <c r="L274" s="322"/>
    </row>
    <row r="275" spans="1:12" s="219" customFormat="1" x14ac:dyDescent="0.25">
      <c r="A275" s="218">
        <f t="shared" si="5"/>
        <v>271</v>
      </c>
      <c r="B275" s="218">
        <v>14</v>
      </c>
      <c r="C275" s="223" t="s">
        <v>83</v>
      </c>
      <c r="D275" s="218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4">
        <v>3.3689466109103994</v>
      </c>
      <c r="J275" s="211" t="s">
        <v>637</v>
      </c>
      <c r="K275" s="225" t="s">
        <v>126</v>
      </c>
      <c r="L275" s="322"/>
    </row>
    <row r="276" spans="1:12" s="231" customFormat="1" x14ac:dyDescent="0.25">
      <c r="A276" s="218">
        <f t="shared" si="5"/>
        <v>272</v>
      </c>
      <c r="B276" s="228">
        <v>15</v>
      </c>
      <c r="C276" s="282" t="s">
        <v>63</v>
      </c>
      <c r="D276" s="218" t="str">
        <f>IFERROR(VLOOKUP(C276,[81]Foundation!$C$5:$D$551,2,0),"")</f>
        <v>DA-3</v>
      </c>
      <c r="E276" s="210">
        <v>45974</v>
      </c>
      <c r="F276" s="210">
        <v>45981</v>
      </c>
      <c r="G276" s="227" t="s">
        <v>589</v>
      </c>
      <c r="H276" s="300">
        <v>34.789810000000003</v>
      </c>
      <c r="I276" s="318">
        <v>3.2413109340040003</v>
      </c>
      <c r="J276" s="227" t="s">
        <v>563</v>
      </c>
      <c r="K276" s="225" t="s">
        <v>126</v>
      </c>
      <c r="L276" s="350" t="s">
        <v>628</v>
      </c>
    </row>
    <row r="277" spans="1:12" s="231" customFormat="1" x14ac:dyDescent="0.25">
      <c r="A277" s="218">
        <f t="shared" si="5"/>
        <v>273</v>
      </c>
      <c r="B277" s="228">
        <v>16</v>
      </c>
      <c r="C277" s="282" t="s">
        <v>190</v>
      </c>
      <c r="D277" s="218" t="str">
        <f>IFERROR(VLOOKUP(C277,[81]Foundation!$C$5:$D$551,2,0),"")</f>
        <v>DA-1.5</v>
      </c>
      <c r="E277" s="210">
        <v>45977</v>
      </c>
      <c r="F277" s="313">
        <v>45982</v>
      </c>
      <c r="G277" s="227" t="s">
        <v>579</v>
      </c>
      <c r="H277" s="300">
        <v>35.601761999999994</v>
      </c>
      <c r="I277" s="318">
        <v>3.3169592027207995</v>
      </c>
      <c r="J277" s="227" t="s">
        <v>725</v>
      </c>
      <c r="K277" s="225" t="s">
        <v>126</v>
      </c>
      <c r="L277" s="350"/>
    </row>
    <row r="278" spans="1:12" x14ac:dyDescent="0.25">
      <c r="A278" s="218">
        <f t="shared" si="5"/>
        <v>274</v>
      </c>
      <c r="B278" s="228">
        <v>17</v>
      </c>
      <c r="C278" s="282" t="s">
        <v>136</v>
      </c>
      <c r="D278" s="218" t="str">
        <f>IFERROR(VLOOKUP(C278,[81]Foundation!$C$5:$D$551,2,0),"")</f>
        <v>DD45+0</v>
      </c>
      <c r="E278" s="210">
        <v>45974</v>
      </c>
      <c r="F278" s="210">
        <v>45987</v>
      </c>
      <c r="G278" s="227" t="s">
        <v>607</v>
      </c>
      <c r="H278" s="300">
        <v>73.244547999999995</v>
      </c>
      <c r="I278" s="318">
        <v>6.8240773458832003</v>
      </c>
      <c r="J278" s="227" t="s">
        <v>596</v>
      </c>
      <c r="K278" s="225" t="s">
        <v>126</v>
      </c>
      <c r="L278" s="350" t="s">
        <v>626</v>
      </c>
    </row>
    <row r="279" spans="1:12" s="219" customFormat="1" x14ac:dyDescent="0.25">
      <c r="A279" s="218">
        <f t="shared" si="5"/>
        <v>275</v>
      </c>
      <c r="B279" s="218">
        <v>18</v>
      </c>
      <c r="C279" s="223" t="s">
        <v>26</v>
      </c>
      <c r="D279" s="218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4">
        <v>11.641387107916797</v>
      </c>
      <c r="J279" s="211" t="s">
        <v>603</v>
      </c>
      <c r="K279" s="225" t="s">
        <v>126</v>
      </c>
      <c r="L279" s="322"/>
    </row>
    <row r="280" spans="1:12" x14ac:dyDescent="0.25">
      <c r="A280" s="218">
        <f t="shared" si="5"/>
        <v>276</v>
      </c>
      <c r="B280" s="228">
        <v>19</v>
      </c>
      <c r="C280" s="282" t="s">
        <v>395</v>
      </c>
      <c r="D280" s="218" t="str">
        <f>IFERROR(VLOOKUP(C280,[81]Foundation!$C$5:$D$551,2,0),"")</f>
        <v>DB1+9</v>
      </c>
      <c r="E280" s="313">
        <v>45975</v>
      </c>
      <c r="F280" s="210">
        <v>45988</v>
      </c>
      <c r="G280" s="211" t="s">
        <v>604</v>
      </c>
      <c r="H280" s="300">
        <v>66.780901</v>
      </c>
      <c r="I280" s="318">
        <v>6.2218696967283993</v>
      </c>
      <c r="J280" s="227" t="s">
        <v>619</v>
      </c>
      <c r="K280" s="225" t="s">
        <v>126</v>
      </c>
      <c r="L280" s="350"/>
    </row>
    <row r="281" spans="1:12" x14ac:dyDescent="0.25">
      <c r="A281" s="218">
        <f t="shared" si="5"/>
        <v>277</v>
      </c>
      <c r="B281" s="228">
        <v>20</v>
      </c>
      <c r="C281" s="282" t="s">
        <v>82</v>
      </c>
      <c r="D281" s="218" t="str">
        <f>IFERROR(VLOOKUP(C281,[81]Foundation!$C$5:$D$551,2,0),"")</f>
        <v>DA+6</v>
      </c>
      <c r="E281" s="210">
        <v>45982</v>
      </c>
      <c r="F281" s="210">
        <v>45988</v>
      </c>
      <c r="G281" s="227" t="s">
        <v>595</v>
      </c>
      <c r="H281" s="300">
        <v>43.804423999999997</v>
      </c>
      <c r="I281" s="318">
        <v>4.0811880970015997</v>
      </c>
      <c r="J281" s="227" t="s">
        <v>621</v>
      </c>
      <c r="K281" s="225" t="s">
        <v>126</v>
      </c>
      <c r="L281" s="350"/>
    </row>
    <row r="282" spans="1:12" x14ac:dyDescent="0.25">
      <c r="A282" s="218">
        <f t="shared" si="5"/>
        <v>278</v>
      </c>
      <c r="B282" s="228">
        <v>21</v>
      </c>
      <c r="C282" s="282" t="s">
        <v>31</v>
      </c>
      <c r="D282" s="218" t="str">
        <f>IFERROR(VLOOKUP(C282,[81]Foundation!$C$5:$D$551,2,0),"")</f>
        <v>DA-1.5</v>
      </c>
      <c r="E282" s="210">
        <v>45982</v>
      </c>
      <c r="F282" s="210">
        <v>45988</v>
      </c>
      <c r="G282" s="227" t="s">
        <v>589</v>
      </c>
      <c r="H282" s="300">
        <v>35.601761999999994</v>
      </c>
      <c r="I282" s="318">
        <v>3.3169592027207995</v>
      </c>
      <c r="J282" s="227" t="s">
        <v>575</v>
      </c>
      <c r="K282" s="225" t="s">
        <v>126</v>
      </c>
      <c r="L282" s="350"/>
    </row>
    <row r="283" spans="1:12" s="231" customFormat="1" x14ac:dyDescent="0.25">
      <c r="A283" s="218">
        <f t="shared" si="5"/>
        <v>279</v>
      </c>
      <c r="B283" s="228">
        <v>22</v>
      </c>
      <c r="C283" s="282" t="s">
        <v>189</v>
      </c>
      <c r="D283" s="218" t="str">
        <f>IFERROR(VLOOKUP(C283,[81]Foundation!$C$5:$D$551,2,0),"")</f>
        <v>DA+0</v>
      </c>
      <c r="E283" s="210">
        <v>45982</v>
      </c>
      <c r="F283" s="210">
        <v>45989</v>
      </c>
      <c r="G283" s="227" t="s">
        <v>579</v>
      </c>
      <c r="H283" s="300">
        <v>36.159755999999994</v>
      </c>
      <c r="I283" s="318">
        <v>3.3689466109103994</v>
      </c>
      <c r="J283" s="227" t="s">
        <v>726</v>
      </c>
      <c r="K283" s="225" t="s">
        <v>126</v>
      </c>
      <c r="L283" s="350"/>
    </row>
    <row r="284" spans="1:12" s="219" customFormat="1" x14ac:dyDescent="0.25">
      <c r="A284" s="218">
        <f t="shared" si="5"/>
        <v>280</v>
      </c>
      <c r="B284" s="218">
        <v>23</v>
      </c>
      <c r="C284" s="223" t="s">
        <v>29</v>
      </c>
      <c r="D284" s="218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4">
        <v>16.170392473580801</v>
      </c>
      <c r="J284" s="211" t="s">
        <v>588</v>
      </c>
      <c r="K284" s="225" t="s">
        <v>126</v>
      </c>
      <c r="L284" s="322"/>
    </row>
    <row r="285" spans="1:12" s="219" customFormat="1" x14ac:dyDescent="0.25">
      <c r="A285" s="218">
        <f t="shared" si="5"/>
        <v>281</v>
      </c>
      <c r="B285" s="218">
        <v>24</v>
      </c>
      <c r="C285" s="223" t="s">
        <v>27</v>
      </c>
      <c r="D285" s="218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4">
        <v>4.0811880970015997</v>
      </c>
      <c r="J285" s="211" t="s">
        <v>563</v>
      </c>
      <c r="K285" s="225" t="s">
        <v>126</v>
      </c>
      <c r="L285" s="322" t="s">
        <v>625</v>
      </c>
    </row>
    <row r="286" spans="1:12" s="231" customFormat="1" x14ac:dyDescent="0.25">
      <c r="A286" s="218">
        <v>282</v>
      </c>
      <c r="B286" s="228">
        <v>1</v>
      </c>
      <c r="C286" s="282" t="s">
        <v>148</v>
      </c>
      <c r="D286" s="218" t="s">
        <v>48</v>
      </c>
      <c r="E286" s="210">
        <v>45988</v>
      </c>
      <c r="F286" s="210">
        <v>45994</v>
      </c>
      <c r="G286" s="227" t="s">
        <v>607</v>
      </c>
      <c r="H286" s="300">
        <v>43.804423999999997</v>
      </c>
      <c r="I286" s="318">
        <v>4.0811880970015997</v>
      </c>
      <c r="J286" s="227" t="s">
        <v>596</v>
      </c>
      <c r="K286" s="225" t="s">
        <v>126</v>
      </c>
      <c r="L286" s="227" t="s">
        <v>626</v>
      </c>
    </row>
    <row r="287" spans="1:12" s="231" customFormat="1" x14ac:dyDescent="0.25">
      <c r="A287" s="218">
        <v>283</v>
      </c>
      <c r="B287" s="228">
        <v>2</v>
      </c>
      <c r="C287" s="282" t="s">
        <v>57</v>
      </c>
      <c r="D287" s="218" t="s">
        <v>71</v>
      </c>
      <c r="E287" s="210">
        <v>45989</v>
      </c>
      <c r="F287" s="210">
        <v>45996</v>
      </c>
      <c r="G287" s="227" t="s">
        <v>589</v>
      </c>
      <c r="H287" s="300">
        <v>37.138323999999997</v>
      </c>
      <c r="I287" s="318">
        <v>3.4601182257615997</v>
      </c>
      <c r="J287" s="227" t="s">
        <v>575</v>
      </c>
      <c r="K287" s="225" t="s">
        <v>126</v>
      </c>
      <c r="L287" s="227" t="s">
        <v>628</v>
      </c>
    </row>
    <row r="288" spans="1:12" s="231" customFormat="1" x14ac:dyDescent="0.25">
      <c r="A288" s="218">
        <v>284</v>
      </c>
      <c r="B288" s="228">
        <v>3</v>
      </c>
      <c r="C288" s="282" t="s">
        <v>192</v>
      </c>
      <c r="D288" s="218" t="s">
        <v>48</v>
      </c>
      <c r="E288" s="210">
        <v>45990</v>
      </c>
      <c r="F288" s="210">
        <v>45997</v>
      </c>
      <c r="G288" s="227" t="s">
        <v>579</v>
      </c>
      <c r="H288" s="300">
        <v>43.804423999999997</v>
      </c>
      <c r="I288" s="318">
        <v>4.0811880970015997</v>
      </c>
      <c r="J288" s="227" t="s">
        <v>727</v>
      </c>
      <c r="K288" s="225" t="s">
        <v>126</v>
      </c>
      <c r="L288" s="227" t="s">
        <v>569</v>
      </c>
    </row>
    <row r="289" spans="1:12" s="219" customFormat="1" x14ac:dyDescent="0.25">
      <c r="A289" s="218">
        <v>285</v>
      </c>
      <c r="B289" s="218">
        <v>4</v>
      </c>
      <c r="C289" s="223" t="s">
        <v>176</v>
      </c>
      <c r="D289" s="218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00">
        <v>36.159755999999994</v>
      </c>
      <c r="I289" s="318">
        <v>3.3689466109103994</v>
      </c>
      <c r="J289" s="211" t="s">
        <v>596</v>
      </c>
      <c r="K289" s="225" t="s">
        <v>126</v>
      </c>
      <c r="L289" s="322" t="s">
        <v>626</v>
      </c>
    </row>
    <row r="290" spans="1:12" s="219" customFormat="1" x14ac:dyDescent="0.25">
      <c r="A290" s="218">
        <v>286</v>
      </c>
      <c r="B290" s="218">
        <v>5</v>
      </c>
      <c r="C290" s="223" t="s">
        <v>30</v>
      </c>
      <c r="D290" s="218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00">
        <v>45.697022000000004</v>
      </c>
      <c r="I290" s="318">
        <v>4.2575184245048003</v>
      </c>
      <c r="J290" s="211" t="s">
        <v>575</v>
      </c>
      <c r="K290" s="225" t="s">
        <v>126</v>
      </c>
      <c r="L290" s="322" t="s">
        <v>628</v>
      </c>
    </row>
    <row r="291" spans="1:12" s="231" customFormat="1" x14ac:dyDescent="0.25">
      <c r="A291" s="218">
        <v>287</v>
      </c>
      <c r="B291" s="228">
        <v>6</v>
      </c>
      <c r="C291" s="282" t="s">
        <v>11</v>
      </c>
      <c r="D291" s="218" t="s">
        <v>87</v>
      </c>
      <c r="E291" s="210">
        <v>45991</v>
      </c>
      <c r="F291" s="210">
        <v>46008</v>
      </c>
      <c r="G291" s="227" t="s">
        <v>606</v>
      </c>
      <c r="H291" s="300">
        <v>124.94995199999998</v>
      </c>
      <c r="I291" s="318">
        <v>11.641387107916797</v>
      </c>
      <c r="J291" s="227" t="s">
        <v>585</v>
      </c>
      <c r="K291" s="225" t="s">
        <v>126</v>
      </c>
      <c r="L291" s="227" t="s">
        <v>730</v>
      </c>
    </row>
    <row r="292" spans="1:12" s="219" customFormat="1" x14ac:dyDescent="0.25">
      <c r="A292" s="218">
        <v>291</v>
      </c>
      <c r="B292" s="218">
        <v>7</v>
      </c>
      <c r="C292" s="223" t="s">
        <v>200</v>
      </c>
      <c r="D292" s="218" t="s">
        <v>3</v>
      </c>
      <c r="E292" s="210">
        <v>46003</v>
      </c>
      <c r="F292" s="210">
        <v>46011</v>
      </c>
      <c r="G292" s="211" t="s">
        <v>579</v>
      </c>
      <c r="H292" s="300">
        <v>36.159755999999994</v>
      </c>
      <c r="I292" s="318">
        <v>3.3689466109103994</v>
      </c>
      <c r="J292" s="211" t="s">
        <v>575</v>
      </c>
      <c r="K292" s="225" t="s">
        <v>126</v>
      </c>
      <c r="L292" s="322" t="s">
        <v>628</v>
      </c>
    </row>
    <row r="293" spans="1:12" s="231" customFormat="1" x14ac:dyDescent="0.25">
      <c r="A293" s="218">
        <v>289</v>
      </c>
      <c r="B293" s="228">
        <v>8</v>
      </c>
      <c r="C293" s="282" t="s">
        <v>382</v>
      </c>
      <c r="D293" s="218" t="s">
        <v>733</v>
      </c>
      <c r="E293" s="210">
        <v>45991</v>
      </c>
      <c r="F293" s="210">
        <v>46012</v>
      </c>
      <c r="G293" s="227" t="s">
        <v>592</v>
      </c>
      <c r="H293" s="300">
        <v>82.998000000000005</v>
      </c>
      <c r="I293" s="318">
        <v>7.7327908632</v>
      </c>
      <c r="J293" s="227" t="s">
        <v>563</v>
      </c>
      <c r="K293" s="225" t="s">
        <v>126</v>
      </c>
      <c r="L293" s="322" t="s">
        <v>601</v>
      </c>
    </row>
    <row r="294" spans="1:12" s="219" customFormat="1" x14ac:dyDescent="0.25">
      <c r="A294" s="218">
        <v>290</v>
      </c>
      <c r="B294" s="218">
        <v>9</v>
      </c>
      <c r="C294" s="223" t="s">
        <v>191</v>
      </c>
      <c r="D294" s="218" t="s">
        <v>3</v>
      </c>
      <c r="E294" s="210">
        <v>45998</v>
      </c>
      <c r="F294" s="210">
        <v>46012</v>
      </c>
      <c r="G294" s="211" t="s">
        <v>604</v>
      </c>
      <c r="H294" s="300">
        <v>36.159755999999994</v>
      </c>
      <c r="I294" s="318">
        <v>3.3689466109103994</v>
      </c>
      <c r="J294" s="211" t="s">
        <v>728</v>
      </c>
      <c r="K294" s="225" t="s">
        <v>126</v>
      </c>
      <c r="L294" s="322" t="s">
        <v>626</v>
      </c>
    </row>
    <row r="295" spans="1:12" s="231" customFormat="1" x14ac:dyDescent="0.25">
      <c r="A295" s="218">
        <v>291</v>
      </c>
      <c r="B295" s="228">
        <v>10</v>
      </c>
      <c r="C295" s="282" t="s">
        <v>13</v>
      </c>
      <c r="D295" s="218" t="s">
        <v>111</v>
      </c>
      <c r="E295" s="210">
        <v>45977</v>
      </c>
      <c r="F295" s="210">
        <v>46014</v>
      </c>
      <c r="G295" s="227" t="s">
        <v>590</v>
      </c>
      <c r="H295" s="300">
        <v>65.872484</v>
      </c>
      <c r="I295" s="318">
        <v>6.1372339383056005</v>
      </c>
      <c r="J295" s="227" t="s">
        <v>727</v>
      </c>
      <c r="K295" s="225" t="s">
        <v>126</v>
      </c>
      <c r="L295" s="322" t="s">
        <v>729</v>
      </c>
    </row>
    <row r="296" spans="1:12" s="219" customFormat="1" x14ac:dyDescent="0.25">
      <c r="A296" s="218">
        <v>292</v>
      </c>
      <c r="B296" s="218">
        <v>11</v>
      </c>
      <c r="C296" s="223" t="s">
        <v>207</v>
      </c>
      <c r="D296" s="218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00">
        <v>36.159755999999994</v>
      </c>
      <c r="I296" s="318">
        <v>3.3689466109103994</v>
      </c>
      <c r="J296" s="211" t="s">
        <v>575</v>
      </c>
      <c r="K296" s="225" t="s">
        <v>126</v>
      </c>
      <c r="L296" s="322" t="s">
        <v>628</v>
      </c>
    </row>
    <row r="297" spans="1:12" s="219" customFormat="1" x14ac:dyDescent="0.25">
      <c r="A297" s="218">
        <v>293</v>
      </c>
      <c r="B297" s="218">
        <v>12</v>
      </c>
      <c r="C297" s="223" t="s">
        <v>378</v>
      </c>
      <c r="D297" s="218" t="str">
        <f>IFERROR(VLOOKUP(C297,[82]Foundation!$C$5:$D$551,2,0),"")</f>
        <v>DA-1.5</v>
      </c>
      <c r="E297" s="210">
        <v>46013</v>
      </c>
      <c r="F297" s="210">
        <v>46022</v>
      </c>
      <c r="G297" s="227" t="s">
        <v>592</v>
      </c>
      <c r="H297" s="300">
        <v>35.601761999999994</v>
      </c>
      <c r="I297" s="318">
        <v>3.3169592027207995</v>
      </c>
      <c r="J297" s="211" t="s">
        <v>563</v>
      </c>
      <c r="K297" s="225" t="s">
        <v>126</v>
      </c>
      <c r="L297" s="322" t="s">
        <v>601</v>
      </c>
    </row>
    <row r="298" spans="1:12" s="219" customFormat="1" x14ac:dyDescent="0.25">
      <c r="A298" s="218">
        <v>294</v>
      </c>
      <c r="B298" s="218">
        <v>13</v>
      </c>
      <c r="C298" s="223" t="s">
        <v>138</v>
      </c>
      <c r="D298" s="218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00">
        <v>101.952592</v>
      </c>
      <c r="I298" s="318">
        <v>9.4987598724927995</v>
      </c>
      <c r="J298" s="211" t="s">
        <v>585</v>
      </c>
      <c r="K298" s="225" t="s">
        <v>126</v>
      </c>
      <c r="L298" s="322" t="s">
        <v>730</v>
      </c>
    </row>
    <row r="299" spans="1:12" s="219" customFormat="1" x14ac:dyDescent="0.25">
      <c r="A299" s="218">
        <v>295</v>
      </c>
      <c r="B299" s="218">
        <v>1</v>
      </c>
      <c r="C299" s="223" t="s">
        <v>429</v>
      </c>
      <c r="D299" s="218" t="s">
        <v>48</v>
      </c>
      <c r="E299" s="210">
        <v>46018</v>
      </c>
      <c r="F299" s="210">
        <v>46025</v>
      </c>
      <c r="G299" s="211" t="s">
        <v>579</v>
      </c>
      <c r="H299" s="300">
        <v>43.804423999999997</v>
      </c>
      <c r="I299" s="318">
        <v>4.0811880970015997</v>
      </c>
      <c r="J299" s="211" t="s">
        <v>575</v>
      </c>
      <c r="K299" s="225" t="s">
        <v>126</v>
      </c>
      <c r="L299" s="322" t="s">
        <v>628</v>
      </c>
    </row>
    <row r="300" spans="1:12" s="219" customFormat="1" x14ac:dyDescent="0.25">
      <c r="A300" s="218">
        <v>296</v>
      </c>
      <c r="B300" s="218">
        <v>2</v>
      </c>
      <c r="C300" s="223" t="s">
        <v>326</v>
      </c>
      <c r="D300" s="218" t="str">
        <f>IFERROR(VLOOKUP(C300,[83]Foundation!$C$5:$D$551,2,0),"")</f>
        <v>DA-3</v>
      </c>
      <c r="E300" s="210">
        <f>F299+2</f>
        <v>46027</v>
      </c>
      <c r="F300" s="210">
        <v>46033</v>
      </c>
      <c r="G300" s="227" t="s">
        <v>579</v>
      </c>
      <c r="H300" s="300">
        <v>34.789810000000003</v>
      </c>
      <c r="I300" s="318">
        <v>3.2413109340040003</v>
      </c>
      <c r="J300" s="211" t="s">
        <v>575</v>
      </c>
      <c r="K300" s="225" t="s">
        <v>126</v>
      </c>
      <c r="L300" s="322" t="s">
        <v>628</v>
      </c>
    </row>
    <row r="301" spans="1:12" s="219" customFormat="1" x14ac:dyDescent="0.25">
      <c r="A301" s="218">
        <f t="shared" ref="A301:A307" si="6">A300+1</f>
        <v>297</v>
      </c>
      <c r="B301" s="218">
        <v>3</v>
      </c>
      <c r="C301" s="223" t="s">
        <v>247</v>
      </c>
      <c r="D301" s="218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4">
        <v>6.2218696967283993</v>
      </c>
      <c r="J301" s="211" t="s">
        <v>728</v>
      </c>
      <c r="K301" s="225" t="s">
        <v>126</v>
      </c>
      <c r="L301" s="322" t="s">
        <v>730</v>
      </c>
    </row>
    <row r="302" spans="1:12" s="219" customFormat="1" x14ac:dyDescent="0.25">
      <c r="A302" s="218">
        <f t="shared" si="6"/>
        <v>298</v>
      </c>
      <c r="B302" s="218">
        <v>4</v>
      </c>
      <c r="C302" s="223" t="s">
        <v>338</v>
      </c>
      <c r="D302" s="218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4">
        <v>3.5339787792191997</v>
      </c>
      <c r="J302" s="211" t="s">
        <v>575</v>
      </c>
      <c r="K302" s="225" t="s">
        <v>126</v>
      </c>
      <c r="L302" s="322" t="s">
        <v>628</v>
      </c>
    </row>
    <row r="303" spans="1:12" s="219" customFormat="1" x14ac:dyDescent="0.25">
      <c r="A303" s="218">
        <f t="shared" si="6"/>
        <v>299</v>
      </c>
      <c r="B303" s="218">
        <v>5</v>
      </c>
      <c r="C303" s="223" t="s">
        <v>478</v>
      </c>
      <c r="D303" s="218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4">
        <v>6.8240773458832003</v>
      </c>
      <c r="J303" s="211" t="s">
        <v>603</v>
      </c>
      <c r="K303" s="225" t="s">
        <v>126</v>
      </c>
      <c r="L303" s="322" t="s">
        <v>601</v>
      </c>
    </row>
    <row r="304" spans="1:12" s="219" customFormat="1" x14ac:dyDescent="0.25">
      <c r="A304" s="218">
        <f t="shared" si="6"/>
        <v>300</v>
      </c>
      <c r="B304" s="218">
        <v>6</v>
      </c>
      <c r="C304" s="223" t="s">
        <v>339</v>
      </c>
      <c r="D304" s="218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4">
        <v>3.3169592027207995</v>
      </c>
      <c r="J304" s="211" t="s">
        <v>575</v>
      </c>
      <c r="K304" s="225" t="s">
        <v>126</v>
      </c>
      <c r="L304" s="322" t="s">
        <v>628</v>
      </c>
    </row>
    <row r="305" spans="1:12" s="219" customFormat="1" x14ac:dyDescent="0.25">
      <c r="A305" s="218">
        <f t="shared" si="6"/>
        <v>301</v>
      </c>
      <c r="B305" s="218">
        <v>1</v>
      </c>
      <c r="C305" s="223" t="s">
        <v>8</v>
      </c>
      <c r="D305" s="218" t="str">
        <f>IFERROR(VLOOKUP(C305,[84]Foundation!$C$5:$D$554,2,0),"")</f>
        <v>DB2+3</v>
      </c>
      <c r="E305" s="210">
        <v>46044</v>
      </c>
      <c r="F305" s="210">
        <v>46057</v>
      </c>
      <c r="G305" s="211" t="s">
        <v>606</v>
      </c>
      <c r="H305" s="212">
        <v>62.116156000000004</v>
      </c>
      <c r="I305" s="224">
        <v>5.7872628686704006</v>
      </c>
      <c r="J305" s="211" t="s">
        <v>603</v>
      </c>
      <c r="K305" s="225" t="s">
        <v>126</v>
      </c>
      <c r="L305" s="322" t="s">
        <v>730</v>
      </c>
    </row>
    <row r="306" spans="1:12" s="219" customFormat="1" x14ac:dyDescent="0.25">
      <c r="A306" s="218">
        <f t="shared" si="6"/>
        <v>302</v>
      </c>
      <c r="B306" s="218">
        <v>2</v>
      </c>
      <c r="C306" s="223" t="s">
        <v>47</v>
      </c>
      <c r="D306" s="218" t="str">
        <f>IFERROR(VLOOKUP(C306,[84]Foundation!$C$5:$D$554,2,0),"")</f>
        <v>DB1+0</v>
      </c>
      <c r="E306" s="210">
        <v>46054</v>
      </c>
      <c r="F306" s="210">
        <v>46067</v>
      </c>
      <c r="G306" s="211" t="s">
        <v>734</v>
      </c>
      <c r="H306" s="212">
        <v>55.450851000000007</v>
      </c>
      <c r="I306" s="224">
        <v>5.1662670663084009</v>
      </c>
      <c r="J306" s="211" t="s">
        <v>575</v>
      </c>
      <c r="K306" s="225" t="s">
        <v>126</v>
      </c>
      <c r="L306" s="322" t="s">
        <v>601</v>
      </c>
    </row>
    <row r="307" spans="1:12" x14ac:dyDescent="0.25">
      <c r="A307" s="218">
        <f t="shared" si="6"/>
        <v>303</v>
      </c>
      <c r="B307" s="228">
        <v>3</v>
      </c>
      <c r="C307" s="282" t="s">
        <v>333</v>
      </c>
      <c r="D307" s="218" t="str">
        <f>IFERROR(VLOOKUP(C307,[84]Foundation!$C$5:$D$554,2,0),"")</f>
        <v>DA+3</v>
      </c>
      <c r="E307" s="210">
        <v>46060</v>
      </c>
      <c r="F307" s="210">
        <v>46069</v>
      </c>
      <c r="G307" s="211" t="s">
        <v>606</v>
      </c>
      <c r="H307" s="212">
        <v>37.931087999999995</v>
      </c>
      <c r="I307" s="224">
        <v>3.5339787792191997</v>
      </c>
      <c r="J307" s="211" t="s">
        <v>603</v>
      </c>
      <c r="K307" s="228" t="s">
        <v>126</v>
      </c>
      <c r="L307" s="350" t="s">
        <v>730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299" customWidth="1"/>
    <col min="9" max="9" width="13.42578125" style="299" customWidth="1"/>
    <col min="10" max="10" width="12.5703125" customWidth="1"/>
    <col min="11" max="11" width="14.140625" bestFit="1" customWidth="1"/>
    <col min="12" max="12" width="16.7109375" style="299" customWidth="1"/>
    <col min="13" max="13" width="12.85546875" bestFit="1" customWidth="1"/>
    <col min="14" max="14" width="33.140625" bestFit="1" customWidth="1"/>
    <col min="15" max="15" width="18.5703125" customWidth="1"/>
    <col min="16" max="16" width="23.7109375" bestFit="1" customWidth="1"/>
    <col min="17" max="17" width="27" bestFit="1" customWidth="1"/>
  </cols>
  <sheetData>
    <row r="1" spans="1:17" ht="15.75" x14ac:dyDescent="0.25">
      <c r="A1" s="310" t="s">
        <v>670</v>
      </c>
      <c r="B1" s="310"/>
      <c r="C1" s="310"/>
      <c r="D1" s="310">
        <v>37</v>
      </c>
      <c r="E1" s="286"/>
      <c r="F1" s="286"/>
      <c r="G1" s="286"/>
      <c r="H1" s="286"/>
      <c r="I1" s="286"/>
      <c r="J1" s="286"/>
      <c r="K1" s="286"/>
      <c r="L1" s="286"/>
      <c r="M1" s="288"/>
    </row>
    <row r="2" spans="1:17" ht="16.5" thickBot="1" x14ac:dyDescent="0.3">
      <c r="A2" s="311" t="s">
        <v>723</v>
      </c>
      <c r="B2" s="311"/>
      <c r="C2" s="311"/>
      <c r="D2" s="310">
        <v>23</v>
      </c>
      <c r="E2" s="287"/>
      <c r="F2" s="287"/>
      <c r="G2" s="289"/>
      <c r="H2" s="290"/>
      <c r="I2" s="290"/>
      <c r="J2" s="289"/>
      <c r="K2" s="287"/>
      <c r="L2" s="290"/>
      <c r="M2" s="289"/>
    </row>
    <row r="3" spans="1:17" ht="45.75" customHeight="1" thickBot="1" x14ac:dyDescent="0.3">
      <c r="A3" s="291" t="s">
        <v>671</v>
      </c>
      <c r="B3" s="292" t="s">
        <v>672</v>
      </c>
      <c r="C3" s="292" t="s">
        <v>673</v>
      </c>
      <c r="D3" s="292" t="s">
        <v>674</v>
      </c>
      <c r="E3" s="293" t="s">
        <v>675</v>
      </c>
      <c r="F3" s="293" t="s">
        <v>724</v>
      </c>
      <c r="G3" s="294" t="s">
        <v>676</v>
      </c>
      <c r="H3" s="293" t="s">
        <v>677</v>
      </c>
      <c r="I3" s="293" t="s">
        <v>678</v>
      </c>
      <c r="J3" s="292" t="s">
        <v>679</v>
      </c>
      <c r="K3" s="293" t="s">
        <v>680</v>
      </c>
      <c r="L3" s="293" t="s">
        <v>681</v>
      </c>
      <c r="M3" s="292" t="s">
        <v>682</v>
      </c>
      <c r="N3" s="292" t="s">
        <v>549</v>
      </c>
      <c r="O3" s="292" t="s">
        <v>683</v>
      </c>
      <c r="P3" s="292" t="s">
        <v>684</v>
      </c>
      <c r="Q3" s="295" t="s">
        <v>1</v>
      </c>
    </row>
    <row r="4" spans="1:17" s="307" customFormat="1" x14ac:dyDescent="0.25">
      <c r="A4" s="296">
        <v>1</v>
      </c>
      <c r="B4" s="296" t="s">
        <v>67</v>
      </c>
      <c r="C4" s="296" t="s">
        <v>40</v>
      </c>
      <c r="D4" s="304">
        <v>4898.5879999999997</v>
      </c>
      <c r="E4" s="329" t="s">
        <v>687</v>
      </c>
      <c r="F4" s="330">
        <v>13</v>
      </c>
      <c r="G4" s="334" t="s">
        <v>686</v>
      </c>
      <c r="H4" s="331">
        <v>45709</v>
      </c>
      <c r="I4" s="331">
        <v>45714</v>
      </c>
      <c r="J4" s="301">
        <f t="shared" ref="J4:J11" si="0">D4</f>
        <v>4898.5879999999997</v>
      </c>
      <c r="K4" s="331">
        <f>I4+1</f>
        <v>45715</v>
      </c>
      <c r="L4" s="331">
        <v>45720</v>
      </c>
      <c r="M4" s="301">
        <f t="shared" ref="M4:M11" si="1">D4</f>
        <v>4898.5879999999997</v>
      </c>
      <c r="N4" s="296" t="s">
        <v>126</v>
      </c>
      <c r="O4" s="332" t="s">
        <v>689</v>
      </c>
      <c r="P4" s="296"/>
      <c r="Q4" s="296"/>
    </row>
    <row r="5" spans="1:17" s="307" customFormat="1" x14ac:dyDescent="0.25">
      <c r="A5" s="228">
        <f>A4+1</f>
        <v>2</v>
      </c>
      <c r="B5" s="228" t="s">
        <v>403</v>
      </c>
      <c r="C5" s="228" t="s">
        <v>41</v>
      </c>
      <c r="D5" s="300">
        <v>2583.5889999999999</v>
      </c>
      <c r="E5" s="296" t="s">
        <v>687</v>
      </c>
      <c r="F5" s="296">
        <v>7</v>
      </c>
      <c r="G5" s="335" t="s">
        <v>686</v>
      </c>
      <c r="H5" s="313">
        <v>45733</v>
      </c>
      <c r="I5" s="313">
        <v>45736</v>
      </c>
      <c r="J5" s="300">
        <f t="shared" si="0"/>
        <v>2583.5889999999999</v>
      </c>
      <c r="K5" s="331">
        <f t="shared" ref="K5:K11" si="2">I5+1</f>
        <v>45737</v>
      </c>
      <c r="L5" s="313">
        <v>45763</v>
      </c>
      <c r="M5" s="300">
        <f t="shared" si="1"/>
        <v>2583.5889999999999</v>
      </c>
      <c r="N5" s="228" t="s">
        <v>126</v>
      </c>
      <c r="O5" s="228" t="s">
        <v>689</v>
      </c>
      <c r="P5" s="228"/>
      <c r="Q5" s="228"/>
    </row>
    <row r="6" spans="1:17" s="307" customFormat="1" x14ac:dyDescent="0.25">
      <c r="A6" s="228">
        <f t="shared" ref="A6:A63" si="3">A5+1</f>
        <v>3</v>
      </c>
      <c r="B6" s="228" t="s">
        <v>41</v>
      </c>
      <c r="C6" s="228" t="s">
        <v>42</v>
      </c>
      <c r="D6" s="300">
        <v>4163.6769999999997</v>
      </c>
      <c r="E6" s="296" t="s">
        <v>687</v>
      </c>
      <c r="F6" s="296">
        <v>11</v>
      </c>
      <c r="G6" s="335" t="s">
        <v>686</v>
      </c>
      <c r="H6" s="313">
        <v>45745</v>
      </c>
      <c r="I6" s="313">
        <v>45752</v>
      </c>
      <c r="J6" s="300">
        <f t="shared" si="0"/>
        <v>4163.6769999999997</v>
      </c>
      <c r="K6" s="331">
        <f t="shared" si="2"/>
        <v>45753</v>
      </c>
      <c r="L6" s="313">
        <v>45763</v>
      </c>
      <c r="M6" s="300">
        <f t="shared" si="1"/>
        <v>4163.6769999999997</v>
      </c>
      <c r="N6" s="228" t="s">
        <v>126</v>
      </c>
      <c r="O6" s="228" t="s">
        <v>689</v>
      </c>
      <c r="P6" s="228"/>
      <c r="Q6" s="228"/>
    </row>
    <row r="7" spans="1:17" s="307" customFormat="1" x14ac:dyDescent="0.25">
      <c r="A7" s="228">
        <f t="shared" si="3"/>
        <v>4</v>
      </c>
      <c r="B7" s="228" t="str">
        <f>C6</f>
        <v>39/0</v>
      </c>
      <c r="C7" s="228" t="s">
        <v>43</v>
      </c>
      <c r="D7" s="300">
        <v>4716.8109999999997</v>
      </c>
      <c r="E7" s="296" t="s">
        <v>687</v>
      </c>
      <c r="F7" s="296">
        <v>12</v>
      </c>
      <c r="G7" s="335" t="s">
        <v>686</v>
      </c>
      <c r="H7" s="313">
        <v>45772</v>
      </c>
      <c r="I7" s="313">
        <v>45776</v>
      </c>
      <c r="J7" s="300">
        <f t="shared" si="0"/>
        <v>4716.8109999999997</v>
      </c>
      <c r="K7" s="331">
        <f t="shared" si="2"/>
        <v>45777</v>
      </c>
      <c r="L7" s="313">
        <v>45777</v>
      </c>
      <c r="M7" s="300">
        <f t="shared" si="1"/>
        <v>4716.8109999999997</v>
      </c>
      <c r="N7" s="228" t="s">
        <v>126</v>
      </c>
      <c r="O7" s="228" t="s">
        <v>689</v>
      </c>
      <c r="P7" s="228"/>
      <c r="Q7" s="228"/>
    </row>
    <row r="8" spans="1:17" s="307" customFormat="1" x14ac:dyDescent="0.25">
      <c r="A8" s="228">
        <f t="shared" si="3"/>
        <v>5</v>
      </c>
      <c r="B8" s="228" t="s">
        <v>132</v>
      </c>
      <c r="C8" s="228" t="s">
        <v>251</v>
      </c>
      <c r="D8" s="300">
        <v>2699.2840000000001</v>
      </c>
      <c r="E8" s="296" t="s">
        <v>687</v>
      </c>
      <c r="F8" s="296">
        <v>7</v>
      </c>
      <c r="G8" s="335" t="s">
        <v>686</v>
      </c>
      <c r="H8" s="313">
        <v>45896</v>
      </c>
      <c r="I8" s="313">
        <v>45904</v>
      </c>
      <c r="J8" s="300">
        <f t="shared" si="0"/>
        <v>2699.2840000000001</v>
      </c>
      <c r="K8" s="331">
        <f t="shared" si="2"/>
        <v>45905</v>
      </c>
      <c r="L8" s="313">
        <v>45918</v>
      </c>
      <c r="M8" s="300">
        <f t="shared" si="1"/>
        <v>2699.2840000000001</v>
      </c>
      <c r="N8" s="228" t="s">
        <v>126</v>
      </c>
      <c r="O8" s="228" t="s">
        <v>690</v>
      </c>
      <c r="P8" s="228"/>
      <c r="Q8" s="228"/>
    </row>
    <row r="9" spans="1:17" s="307" customFormat="1" x14ac:dyDescent="0.25">
      <c r="A9" s="228">
        <f t="shared" si="3"/>
        <v>6</v>
      </c>
      <c r="B9" s="228" t="str">
        <f>C8</f>
        <v>7A/0</v>
      </c>
      <c r="C9" s="228" t="s">
        <v>133</v>
      </c>
      <c r="D9" s="301">
        <v>2434.77</v>
      </c>
      <c r="E9" s="296" t="s">
        <v>687</v>
      </c>
      <c r="F9" s="296">
        <v>6</v>
      </c>
      <c r="G9" s="335" t="s">
        <v>686</v>
      </c>
      <c r="H9" s="313">
        <v>45912</v>
      </c>
      <c r="I9" s="313">
        <v>45916</v>
      </c>
      <c r="J9" s="300">
        <f t="shared" si="0"/>
        <v>2434.77</v>
      </c>
      <c r="K9" s="331">
        <f t="shared" si="2"/>
        <v>45917</v>
      </c>
      <c r="L9" s="313">
        <v>45925</v>
      </c>
      <c r="M9" s="300">
        <f t="shared" si="1"/>
        <v>2434.77</v>
      </c>
      <c r="N9" s="228" t="s">
        <v>126</v>
      </c>
      <c r="O9" s="228" t="s">
        <v>690</v>
      </c>
      <c r="P9" s="228"/>
      <c r="Q9" s="228"/>
    </row>
    <row r="10" spans="1:17" s="307" customFormat="1" x14ac:dyDescent="0.25">
      <c r="A10" s="228">
        <f t="shared" si="3"/>
        <v>7</v>
      </c>
      <c r="B10" s="228" t="str">
        <f>C9</f>
        <v>8/0</v>
      </c>
      <c r="C10" s="228" t="s">
        <v>246</v>
      </c>
      <c r="D10" s="301">
        <v>4455</v>
      </c>
      <c r="E10" s="296" t="s">
        <v>687</v>
      </c>
      <c r="F10" s="296">
        <v>12</v>
      </c>
      <c r="G10" s="335" t="s">
        <v>686</v>
      </c>
      <c r="H10" s="313">
        <v>45935</v>
      </c>
      <c r="I10" s="313">
        <v>45945</v>
      </c>
      <c r="J10" s="300">
        <f t="shared" si="0"/>
        <v>4455</v>
      </c>
      <c r="K10" s="331">
        <f t="shared" si="2"/>
        <v>45946</v>
      </c>
      <c r="L10" s="313">
        <v>45952</v>
      </c>
      <c r="M10" s="300">
        <f t="shared" si="1"/>
        <v>4455</v>
      </c>
      <c r="N10" s="228" t="s">
        <v>126</v>
      </c>
      <c r="O10" s="228" t="s">
        <v>690</v>
      </c>
      <c r="P10" s="228"/>
      <c r="Q10" s="228"/>
    </row>
    <row r="11" spans="1:17" s="307" customFormat="1" x14ac:dyDescent="0.25">
      <c r="A11" s="228">
        <f t="shared" si="3"/>
        <v>8</v>
      </c>
      <c r="B11" s="228" t="str">
        <f>C10</f>
        <v>8A/0</v>
      </c>
      <c r="C11" s="228" t="s">
        <v>134</v>
      </c>
      <c r="D11" s="301">
        <v>466.62900000000002</v>
      </c>
      <c r="E11" s="296" t="s">
        <v>685</v>
      </c>
      <c r="F11" s="296">
        <v>1</v>
      </c>
      <c r="G11" s="335" t="s">
        <v>686</v>
      </c>
      <c r="H11" s="313">
        <v>45933</v>
      </c>
      <c r="I11" s="313">
        <v>45935</v>
      </c>
      <c r="J11" s="300">
        <f t="shared" si="0"/>
        <v>466.62900000000002</v>
      </c>
      <c r="K11" s="331">
        <f t="shared" si="2"/>
        <v>45936</v>
      </c>
      <c r="L11" s="313">
        <v>45957</v>
      </c>
      <c r="M11" s="300">
        <f t="shared" si="1"/>
        <v>466.62900000000002</v>
      </c>
      <c r="N11" s="228" t="s">
        <v>126</v>
      </c>
      <c r="O11" s="228" t="s">
        <v>690</v>
      </c>
      <c r="P11" s="228"/>
      <c r="Q11" s="228"/>
    </row>
    <row r="12" spans="1:17" s="307" customFormat="1" x14ac:dyDescent="0.25">
      <c r="A12" s="228">
        <f t="shared" si="3"/>
        <v>9</v>
      </c>
      <c r="B12" s="228" t="s">
        <v>129</v>
      </c>
      <c r="C12" s="228" t="s">
        <v>132</v>
      </c>
      <c r="D12" s="301">
        <v>4901.2360000000008</v>
      </c>
      <c r="E12" s="296" t="s">
        <v>687</v>
      </c>
      <c r="F12" s="296">
        <v>13</v>
      </c>
      <c r="G12" s="335" t="s">
        <v>686</v>
      </c>
      <c r="H12" s="313">
        <v>45980</v>
      </c>
      <c r="I12" s="313">
        <v>45984</v>
      </c>
      <c r="J12" s="300">
        <f t="shared" ref="J12:J16" si="4">D12</f>
        <v>4901.2360000000008</v>
      </c>
      <c r="K12" s="331">
        <v>45985</v>
      </c>
      <c r="L12" s="313">
        <v>45991</v>
      </c>
      <c r="M12" s="300">
        <f t="shared" ref="M12:M20" si="5">D12</f>
        <v>4901.2360000000008</v>
      </c>
      <c r="N12" s="228" t="s">
        <v>126</v>
      </c>
      <c r="O12" s="228" t="s">
        <v>690</v>
      </c>
      <c r="P12" s="228"/>
      <c r="Q12" s="228"/>
    </row>
    <row r="13" spans="1:17" s="307" customFormat="1" x14ac:dyDescent="0.25">
      <c r="A13" s="228">
        <f t="shared" si="3"/>
        <v>10</v>
      </c>
      <c r="B13" s="228" t="s">
        <v>393</v>
      </c>
      <c r="C13" s="228" t="s">
        <v>129</v>
      </c>
      <c r="D13" s="300">
        <v>419.48</v>
      </c>
      <c r="E13" s="228" t="s">
        <v>685</v>
      </c>
      <c r="F13" s="228">
        <v>1</v>
      </c>
      <c r="G13" s="335" t="s">
        <v>686</v>
      </c>
      <c r="H13" s="229">
        <v>45966</v>
      </c>
      <c r="I13" s="229">
        <v>45970</v>
      </c>
      <c r="J13" s="300">
        <f t="shared" si="4"/>
        <v>419.48</v>
      </c>
      <c r="K13" s="313">
        <f>I13+1</f>
        <v>45971</v>
      </c>
      <c r="L13" s="313">
        <v>46003</v>
      </c>
      <c r="M13" s="300">
        <f t="shared" si="5"/>
        <v>419.48</v>
      </c>
      <c r="N13" s="228" t="s">
        <v>126</v>
      </c>
      <c r="O13" s="228" t="s">
        <v>690</v>
      </c>
      <c r="P13" s="228"/>
      <c r="Q13" s="227"/>
    </row>
    <row r="14" spans="1:17" s="307" customFormat="1" x14ac:dyDescent="0.25">
      <c r="A14" s="228">
        <f t="shared" si="3"/>
        <v>11</v>
      </c>
      <c r="B14" s="228" t="s">
        <v>128</v>
      </c>
      <c r="C14" s="228" t="s">
        <v>393</v>
      </c>
      <c r="D14" s="300">
        <v>4418.3890000000001</v>
      </c>
      <c r="E14" s="228" t="s">
        <v>687</v>
      </c>
      <c r="F14" s="228">
        <v>11</v>
      </c>
      <c r="G14" s="335" t="s">
        <v>686</v>
      </c>
      <c r="H14" s="229">
        <v>45998</v>
      </c>
      <c r="I14" s="229">
        <v>46003</v>
      </c>
      <c r="J14" s="300">
        <f t="shared" si="4"/>
        <v>4418.3890000000001</v>
      </c>
      <c r="K14" s="313">
        <v>46008</v>
      </c>
      <c r="L14" s="313">
        <v>46013</v>
      </c>
      <c r="M14" s="300">
        <f t="shared" si="5"/>
        <v>4418.3890000000001</v>
      </c>
      <c r="N14" s="228" t="s">
        <v>126</v>
      </c>
      <c r="O14" s="228" t="s">
        <v>690</v>
      </c>
      <c r="P14" s="228"/>
      <c r="Q14" s="227"/>
    </row>
    <row r="15" spans="1:17" s="307" customFormat="1" x14ac:dyDescent="0.25">
      <c r="A15" s="228">
        <f t="shared" si="3"/>
        <v>12</v>
      </c>
      <c r="B15" s="228" t="s">
        <v>418</v>
      </c>
      <c r="C15" s="228" t="s">
        <v>128</v>
      </c>
      <c r="D15" s="300">
        <v>2681.6109999999999</v>
      </c>
      <c r="E15" s="228" t="s">
        <v>687</v>
      </c>
      <c r="F15" s="228">
        <v>7</v>
      </c>
      <c r="G15" s="335" t="s">
        <v>686</v>
      </c>
      <c r="H15" s="229">
        <v>46006</v>
      </c>
      <c r="I15" s="229">
        <v>46013</v>
      </c>
      <c r="J15" s="300">
        <f t="shared" si="4"/>
        <v>2681.6109999999999</v>
      </c>
      <c r="K15" s="313">
        <v>46016</v>
      </c>
      <c r="L15" s="313">
        <v>46022</v>
      </c>
      <c r="M15" s="300">
        <f t="shared" si="5"/>
        <v>2681.6109999999999</v>
      </c>
      <c r="N15" s="228" t="s">
        <v>126</v>
      </c>
      <c r="O15" s="228" t="s">
        <v>690</v>
      </c>
      <c r="P15" s="228"/>
      <c r="Q15" s="227"/>
    </row>
    <row r="16" spans="1:17" s="307" customFormat="1" x14ac:dyDescent="0.25">
      <c r="A16" s="228">
        <f t="shared" si="3"/>
        <v>13</v>
      </c>
      <c r="B16" s="228" t="s">
        <v>127</v>
      </c>
      <c r="C16" s="228" t="s">
        <v>418</v>
      </c>
      <c r="D16" s="300">
        <v>709.16300000000001</v>
      </c>
      <c r="E16" s="228" t="s">
        <v>687</v>
      </c>
      <c r="F16" s="228">
        <v>2</v>
      </c>
      <c r="G16" s="335" t="s">
        <v>686</v>
      </c>
      <c r="H16" s="229" t="s">
        <v>732</v>
      </c>
      <c r="I16" s="229">
        <v>46022</v>
      </c>
      <c r="J16" s="300">
        <f t="shared" si="4"/>
        <v>709.16300000000001</v>
      </c>
      <c r="K16" s="313">
        <v>46036</v>
      </c>
      <c r="L16" s="313">
        <v>45675</v>
      </c>
      <c r="M16" s="300">
        <f t="shared" si="5"/>
        <v>709.16300000000001</v>
      </c>
      <c r="N16" s="228" t="s">
        <v>126</v>
      </c>
      <c r="O16" s="228" t="s">
        <v>690</v>
      </c>
      <c r="P16" s="228"/>
      <c r="Q16" s="227"/>
    </row>
    <row r="17" spans="1:17" s="307" customFormat="1" x14ac:dyDescent="0.25">
      <c r="A17" s="228">
        <f t="shared" si="3"/>
        <v>14</v>
      </c>
      <c r="B17" s="228" t="s">
        <v>493</v>
      </c>
      <c r="C17" s="228" t="s">
        <v>127</v>
      </c>
      <c r="D17" s="300">
        <v>1627.07</v>
      </c>
      <c r="E17" s="228" t="s">
        <v>687</v>
      </c>
      <c r="F17" s="228">
        <v>4</v>
      </c>
      <c r="G17" s="335" t="s">
        <v>686</v>
      </c>
      <c r="H17" s="313">
        <v>46036</v>
      </c>
      <c r="I17" s="313">
        <v>46039</v>
      </c>
      <c r="J17" s="300">
        <f t="shared" ref="J17:J22" si="6">D17</f>
        <v>1627.07</v>
      </c>
      <c r="K17" s="313">
        <v>46046</v>
      </c>
      <c r="L17" s="313">
        <v>46049</v>
      </c>
      <c r="M17" s="300">
        <f t="shared" si="5"/>
        <v>1627.07</v>
      </c>
      <c r="N17" s="228" t="s">
        <v>126</v>
      </c>
      <c r="O17" s="228" t="s">
        <v>690</v>
      </c>
      <c r="P17" s="228"/>
      <c r="Q17" s="227"/>
    </row>
    <row r="18" spans="1:17" s="307" customFormat="1" x14ac:dyDescent="0.25">
      <c r="A18" s="228">
        <f t="shared" si="3"/>
        <v>15</v>
      </c>
      <c r="B18" s="228" t="s">
        <v>36</v>
      </c>
      <c r="C18" s="228" t="s">
        <v>714</v>
      </c>
      <c r="D18" s="329">
        <v>4049.7639999999997</v>
      </c>
      <c r="E18" s="228" t="s">
        <v>687</v>
      </c>
      <c r="F18" s="228">
        <v>10</v>
      </c>
      <c r="G18" s="335" t="s">
        <v>686</v>
      </c>
      <c r="H18" s="313">
        <v>46029</v>
      </c>
      <c r="I18" s="313">
        <v>46035</v>
      </c>
      <c r="J18" s="300">
        <f t="shared" si="6"/>
        <v>4049.7639999999997</v>
      </c>
      <c r="K18" s="313">
        <v>46043</v>
      </c>
      <c r="L18" s="313">
        <v>46046</v>
      </c>
      <c r="M18" s="300">
        <f t="shared" si="5"/>
        <v>4049.7639999999997</v>
      </c>
      <c r="N18" s="228" t="s">
        <v>126</v>
      </c>
      <c r="O18" s="228" t="s">
        <v>689</v>
      </c>
      <c r="P18" s="228"/>
      <c r="Q18" s="227"/>
    </row>
    <row r="19" spans="1:17" s="307" customFormat="1" x14ac:dyDescent="0.25">
      <c r="A19" s="228">
        <f t="shared" si="3"/>
        <v>16</v>
      </c>
      <c r="B19" s="228" t="s">
        <v>401</v>
      </c>
      <c r="C19" s="228" t="s">
        <v>713</v>
      </c>
      <c r="D19" s="301">
        <v>840.43899999999996</v>
      </c>
      <c r="E19" s="228" t="s">
        <v>687</v>
      </c>
      <c r="F19" s="228">
        <v>2</v>
      </c>
      <c r="G19" s="335" t="s">
        <v>686</v>
      </c>
      <c r="H19" s="313">
        <v>46038</v>
      </c>
      <c r="I19" s="313">
        <v>46041</v>
      </c>
      <c r="J19" s="300">
        <f t="shared" si="6"/>
        <v>840.43899999999996</v>
      </c>
      <c r="K19" s="313">
        <v>46053</v>
      </c>
      <c r="L19" s="313">
        <f>K19+3</f>
        <v>46056</v>
      </c>
      <c r="M19" s="300">
        <f t="shared" si="5"/>
        <v>840.43899999999996</v>
      </c>
      <c r="N19" s="228" t="s">
        <v>126</v>
      </c>
      <c r="O19" s="228" t="s">
        <v>689</v>
      </c>
      <c r="P19" s="228"/>
      <c r="Q19" s="227"/>
    </row>
    <row r="20" spans="1:17" s="307" customFormat="1" x14ac:dyDescent="0.25">
      <c r="A20" s="228">
        <f t="shared" si="3"/>
        <v>17</v>
      </c>
      <c r="B20" s="228" t="s">
        <v>10</v>
      </c>
      <c r="C20" s="228" t="s">
        <v>401</v>
      </c>
      <c r="D20" s="301">
        <v>3283.51</v>
      </c>
      <c r="E20" s="228" t="s">
        <v>687</v>
      </c>
      <c r="F20" s="228">
        <v>8</v>
      </c>
      <c r="G20" s="335" t="s">
        <v>686</v>
      </c>
      <c r="H20" s="313">
        <v>46047</v>
      </c>
      <c r="I20" s="313">
        <v>46052</v>
      </c>
      <c r="J20" s="300">
        <f t="shared" si="6"/>
        <v>3283.51</v>
      </c>
      <c r="K20" s="313">
        <v>46053</v>
      </c>
      <c r="L20" s="313">
        <f>K20+3</f>
        <v>46056</v>
      </c>
      <c r="M20" s="300">
        <f t="shared" si="5"/>
        <v>3283.51</v>
      </c>
      <c r="N20" s="228" t="s">
        <v>126</v>
      </c>
      <c r="O20" s="228" t="s">
        <v>689</v>
      </c>
      <c r="P20" s="228"/>
      <c r="Q20" s="227"/>
    </row>
    <row r="21" spans="1:17" s="307" customFormat="1" x14ac:dyDescent="0.25">
      <c r="A21" s="247">
        <f t="shared" si="3"/>
        <v>18</v>
      </c>
      <c r="B21" s="247" t="s">
        <v>486</v>
      </c>
      <c r="C21" s="247" t="s">
        <v>493</v>
      </c>
      <c r="D21" s="248">
        <v>2691.4670000000001</v>
      </c>
      <c r="E21" s="247" t="s">
        <v>687</v>
      </c>
      <c r="F21" s="247">
        <v>7</v>
      </c>
      <c r="G21" s="336" t="s">
        <v>686</v>
      </c>
      <c r="H21" s="312">
        <v>46061</v>
      </c>
      <c r="I21" s="312">
        <v>46066</v>
      </c>
      <c r="J21" s="248">
        <f t="shared" si="6"/>
        <v>2691.4670000000001</v>
      </c>
      <c r="K21" s="312"/>
      <c r="L21" s="312"/>
      <c r="M21" s="248"/>
      <c r="N21" s="351" t="s">
        <v>738</v>
      </c>
      <c r="O21" s="247" t="s">
        <v>690</v>
      </c>
      <c r="P21" s="247"/>
      <c r="Q21" s="247"/>
    </row>
    <row r="22" spans="1:17" s="307" customFormat="1" x14ac:dyDescent="0.25">
      <c r="A22" s="247">
        <f t="shared" si="3"/>
        <v>19</v>
      </c>
      <c r="B22" s="247" t="s">
        <v>139</v>
      </c>
      <c r="C22" s="247" t="s">
        <v>478</v>
      </c>
      <c r="D22" s="248">
        <v>290.20999999999998</v>
      </c>
      <c r="E22" s="247" t="s">
        <v>685</v>
      </c>
      <c r="F22" s="247">
        <v>1</v>
      </c>
      <c r="G22" s="247" t="s">
        <v>686</v>
      </c>
      <c r="H22" s="312">
        <v>46067</v>
      </c>
      <c r="I22" s="312">
        <v>46072</v>
      </c>
      <c r="J22" s="248">
        <f t="shared" si="6"/>
        <v>290.20999999999998</v>
      </c>
      <c r="K22" s="312"/>
      <c r="L22" s="312"/>
      <c r="M22" s="248"/>
      <c r="N22" s="351" t="s">
        <v>738</v>
      </c>
      <c r="O22" s="247" t="s">
        <v>690</v>
      </c>
      <c r="P22" s="247"/>
      <c r="Q22" s="247"/>
    </row>
    <row r="23" spans="1:17" s="307" customFormat="1" x14ac:dyDescent="0.25">
      <c r="A23" s="247">
        <f t="shared" si="3"/>
        <v>20</v>
      </c>
      <c r="B23" s="247" t="s">
        <v>691</v>
      </c>
      <c r="C23" s="247" t="s">
        <v>486</v>
      </c>
      <c r="D23" s="248">
        <v>2836.9920000000002</v>
      </c>
      <c r="E23" s="247" t="s">
        <v>687</v>
      </c>
      <c r="F23" s="247">
        <v>7</v>
      </c>
      <c r="G23" s="336" t="s">
        <v>686</v>
      </c>
      <c r="H23" s="312">
        <v>46071</v>
      </c>
      <c r="I23" s="312"/>
      <c r="J23" s="248"/>
      <c r="K23" s="312"/>
      <c r="L23" s="312"/>
      <c r="M23" s="248"/>
      <c r="N23" s="351" t="s">
        <v>749</v>
      </c>
      <c r="O23" s="247" t="s">
        <v>690</v>
      </c>
      <c r="P23" s="247"/>
      <c r="Q23" s="247"/>
    </row>
    <row r="24" spans="1:17" s="307" customFormat="1" x14ac:dyDescent="0.25">
      <c r="A24" s="247">
        <f t="shared" si="3"/>
        <v>21</v>
      </c>
      <c r="B24" s="247" t="s">
        <v>9</v>
      </c>
      <c r="C24" s="247" t="s">
        <v>712</v>
      </c>
      <c r="D24" s="327">
        <v>4333.3689999999997</v>
      </c>
      <c r="E24" s="247" t="s">
        <v>687</v>
      </c>
      <c r="F24" s="247">
        <v>11</v>
      </c>
      <c r="G24" s="336" t="s">
        <v>686</v>
      </c>
      <c r="H24" s="312">
        <v>46063</v>
      </c>
      <c r="I24" s="312">
        <v>46068</v>
      </c>
      <c r="J24" s="248">
        <f>D24</f>
        <v>4333.3689999999997</v>
      </c>
      <c r="K24" s="312"/>
      <c r="L24" s="312"/>
      <c r="M24" s="248"/>
      <c r="N24" s="351" t="s">
        <v>738</v>
      </c>
      <c r="O24" s="247" t="s">
        <v>689</v>
      </c>
      <c r="P24" s="247"/>
      <c r="Q24" s="247"/>
    </row>
    <row r="25" spans="1:17" s="307" customFormat="1" x14ac:dyDescent="0.25">
      <c r="A25" s="247">
        <f t="shared" si="3"/>
        <v>22</v>
      </c>
      <c r="B25" s="247" t="s">
        <v>34</v>
      </c>
      <c r="C25" s="247" t="s">
        <v>711</v>
      </c>
      <c r="D25" s="327">
        <v>4124.232</v>
      </c>
      <c r="E25" s="247" t="s">
        <v>687</v>
      </c>
      <c r="F25" s="247">
        <v>11</v>
      </c>
      <c r="G25" s="247" t="s">
        <v>686</v>
      </c>
      <c r="H25" s="312"/>
      <c r="I25" s="312"/>
      <c r="J25" s="248"/>
      <c r="K25" s="312"/>
      <c r="L25" s="312"/>
      <c r="M25" s="248"/>
      <c r="N25" s="351" t="s">
        <v>739</v>
      </c>
      <c r="O25" s="247" t="s">
        <v>689</v>
      </c>
      <c r="P25" s="352" t="s">
        <v>748</v>
      </c>
      <c r="Q25" s="247"/>
    </row>
    <row r="26" spans="1:17" s="307" customFormat="1" x14ac:dyDescent="0.25">
      <c r="A26" s="228">
        <f t="shared" si="3"/>
        <v>23</v>
      </c>
      <c r="B26" s="228" t="s">
        <v>134</v>
      </c>
      <c r="C26" s="228" t="s">
        <v>135</v>
      </c>
      <c r="D26" s="301">
        <v>4964.92</v>
      </c>
      <c r="E26" s="228" t="s">
        <v>687</v>
      </c>
      <c r="F26" s="228">
        <v>12</v>
      </c>
      <c r="G26" s="335" t="s">
        <v>686</v>
      </c>
      <c r="H26" s="313"/>
      <c r="I26" s="313"/>
      <c r="J26" s="300"/>
      <c r="K26" s="313"/>
      <c r="L26" s="313"/>
      <c r="M26" s="300"/>
      <c r="N26" s="228"/>
      <c r="O26" s="227"/>
      <c r="P26" s="228"/>
      <c r="Q26" s="228"/>
    </row>
    <row r="27" spans="1:17" s="307" customFormat="1" x14ac:dyDescent="0.25">
      <c r="A27" s="228">
        <f t="shared" si="3"/>
        <v>24</v>
      </c>
      <c r="B27" s="228" t="s">
        <v>43</v>
      </c>
      <c r="C27" s="228" t="s">
        <v>374</v>
      </c>
      <c r="D27" s="301">
        <v>4665.9179999999997</v>
      </c>
      <c r="E27" s="228" t="s">
        <v>687</v>
      </c>
      <c r="F27" s="228">
        <v>12</v>
      </c>
      <c r="G27" s="335" t="s">
        <v>686</v>
      </c>
      <c r="H27" s="313"/>
      <c r="I27" s="313"/>
      <c r="J27" s="300"/>
      <c r="K27" s="313"/>
      <c r="L27" s="313"/>
      <c r="M27" s="300"/>
      <c r="N27" s="228"/>
      <c r="O27" s="228"/>
      <c r="P27" s="228"/>
      <c r="Q27" s="227"/>
    </row>
    <row r="28" spans="1:17" s="307" customFormat="1" x14ac:dyDescent="0.25">
      <c r="A28" s="228">
        <f t="shared" si="3"/>
        <v>25</v>
      </c>
      <c r="B28" s="228" t="s">
        <v>722</v>
      </c>
      <c r="C28" s="228" t="s">
        <v>139</v>
      </c>
      <c r="D28" s="301">
        <v>150.01400000000001</v>
      </c>
      <c r="E28" s="296" t="s">
        <v>685</v>
      </c>
      <c r="F28" s="296">
        <v>1</v>
      </c>
      <c r="G28" s="228" t="s">
        <v>688</v>
      </c>
      <c r="H28" s="313"/>
      <c r="I28" s="313"/>
      <c r="J28" s="300"/>
      <c r="K28" s="331"/>
      <c r="L28" s="313"/>
      <c r="M28" s="300"/>
      <c r="N28" s="228"/>
      <c r="O28" s="228"/>
      <c r="P28" s="228"/>
      <c r="Q28" s="228"/>
    </row>
    <row r="29" spans="1:17" s="307" customFormat="1" x14ac:dyDescent="0.25">
      <c r="A29" s="228">
        <f t="shared" si="3"/>
        <v>26</v>
      </c>
      <c r="B29" s="228" t="s">
        <v>135</v>
      </c>
      <c r="C29" s="228" t="s">
        <v>136</v>
      </c>
      <c r="D29" s="301">
        <v>1004.183</v>
      </c>
      <c r="E29" s="228" t="s">
        <v>687</v>
      </c>
      <c r="F29" s="228">
        <v>3</v>
      </c>
      <c r="G29" s="335" t="s">
        <v>686</v>
      </c>
      <c r="H29" s="313"/>
      <c r="I29" s="313"/>
      <c r="J29" s="300"/>
      <c r="K29" s="313"/>
      <c r="L29" s="313"/>
      <c r="M29" s="300"/>
      <c r="N29" s="228"/>
      <c r="O29" s="227"/>
      <c r="P29" s="228"/>
      <c r="Q29" s="228"/>
    </row>
    <row r="30" spans="1:17" s="307" customFormat="1" x14ac:dyDescent="0.25">
      <c r="A30" s="228">
        <f t="shared" si="3"/>
        <v>27</v>
      </c>
      <c r="B30" s="228" t="s">
        <v>136</v>
      </c>
      <c r="C30" s="228" t="s">
        <v>692</v>
      </c>
      <c r="D30" s="301">
        <v>242.893</v>
      </c>
      <c r="E30" s="228" t="s">
        <v>685</v>
      </c>
      <c r="F30" s="228">
        <v>1</v>
      </c>
      <c r="G30" s="335" t="s">
        <v>686</v>
      </c>
      <c r="H30" s="313"/>
      <c r="I30" s="313"/>
      <c r="J30" s="300"/>
      <c r="K30" s="313"/>
      <c r="L30" s="313"/>
      <c r="M30" s="300"/>
      <c r="N30" s="228"/>
      <c r="O30" s="227"/>
      <c r="P30" s="228"/>
      <c r="Q30" s="228"/>
    </row>
    <row r="31" spans="1:17" s="307" customFormat="1" x14ac:dyDescent="0.25">
      <c r="A31" s="228">
        <f t="shared" si="3"/>
        <v>28</v>
      </c>
      <c r="B31" s="228" t="s">
        <v>137</v>
      </c>
      <c r="C31" s="228" t="s">
        <v>693</v>
      </c>
      <c r="D31" s="301">
        <v>329.72800000000001</v>
      </c>
      <c r="E31" s="228" t="s">
        <v>685</v>
      </c>
      <c r="F31" s="228">
        <v>1</v>
      </c>
      <c r="G31" s="228" t="s">
        <v>686</v>
      </c>
      <c r="H31" s="313"/>
      <c r="I31" s="313"/>
      <c r="J31" s="300"/>
      <c r="K31" s="313"/>
      <c r="L31" s="313"/>
      <c r="M31" s="300"/>
      <c r="N31" s="228"/>
      <c r="O31" s="227"/>
      <c r="P31" s="228"/>
      <c r="Q31" s="228"/>
    </row>
    <row r="32" spans="1:17" s="307" customFormat="1" x14ac:dyDescent="0.25">
      <c r="A32" s="228">
        <f t="shared" si="3"/>
        <v>29</v>
      </c>
      <c r="B32" s="228" t="s">
        <v>138</v>
      </c>
      <c r="C32" s="228" t="s">
        <v>247</v>
      </c>
      <c r="D32" s="301">
        <v>416.87799999999999</v>
      </c>
      <c r="E32" s="228" t="s">
        <v>685</v>
      </c>
      <c r="F32" s="228">
        <v>1</v>
      </c>
      <c r="G32" s="228" t="s">
        <v>686</v>
      </c>
      <c r="H32" s="313"/>
      <c r="I32" s="313"/>
      <c r="J32" s="300"/>
      <c r="K32" s="313"/>
      <c r="L32" s="313"/>
      <c r="M32" s="300"/>
      <c r="N32" s="228"/>
      <c r="O32" s="227"/>
      <c r="P32" s="228"/>
      <c r="Q32" s="228"/>
    </row>
    <row r="33" spans="1:17" s="307" customFormat="1" x14ac:dyDescent="0.25">
      <c r="A33" s="228">
        <f t="shared" si="3"/>
        <v>30</v>
      </c>
      <c r="B33" s="228" t="s">
        <v>247</v>
      </c>
      <c r="C33" s="228" t="s">
        <v>694</v>
      </c>
      <c r="D33" s="301">
        <v>480.26900000000001</v>
      </c>
      <c r="E33" s="228" t="s">
        <v>685</v>
      </c>
      <c r="F33" s="228">
        <v>1</v>
      </c>
      <c r="G33" s="228" t="s">
        <v>686</v>
      </c>
      <c r="H33" s="313"/>
      <c r="I33" s="313"/>
      <c r="J33" s="300"/>
      <c r="K33" s="313"/>
      <c r="L33" s="313"/>
      <c r="M33" s="300"/>
      <c r="N33" s="228"/>
      <c r="O33" s="227"/>
      <c r="P33" s="228"/>
      <c r="Q33" s="228"/>
    </row>
    <row r="34" spans="1:17" s="307" customFormat="1" x14ac:dyDescent="0.25">
      <c r="A34" s="228">
        <f t="shared" si="3"/>
        <v>31</v>
      </c>
      <c r="B34" s="228" t="s">
        <v>11</v>
      </c>
      <c r="C34" s="228" t="s">
        <v>695</v>
      </c>
      <c r="D34" s="301">
        <v>223.816</v>
      </c>
      <c r="E34" s="228" t="s">
        <v>685</v>
      </c>
      <c r="F34" s="228">
        <v>1</v>
      </c>
      <c r="G34" s="228" t="s">
        <v>686</v>
      </c>
      <c r="H34" s="313"/>
      <c r="I34" s="313"/>
      <c r="J34" s="300"/>
      <c r="K34" s="313"/>
      <c r="L34" s="313"/>
      <c r="M34" s="300"/>
      <c r="N34" s="228"/>
      <c r="O34" s="227"/>
      <c r="P34" s="228"/>
      <c r="Q34" s="228"/>
    </row>
    <row r="35" spans="1:17" s="307" customFormat="1" x14ac:dyDescent="0.25">
      <c r="A35" s="228">
        <f t="shared" si="3"/>
        <v>32</v>
      </c>
      <c r="B35" s="228" t="s">
        <v>68</v>
      </c>
      <c r="C35" s="228" t="s">
        <v>696</v>
      </c>
      <c r="D35" s="301">
        <v>5019.34</v>
      </c>
      <c r="E35" s="228" t="s">
        <v>687</v>
      </c>
      <c r="F35" s="228">
        <v>13</v>
      </c>
      <c r="G35" s="228" t="s">
        <v>688</v>
      </c>
      <c r="H35" s="313"/>
      <c r="I35" s="313"/>
      <c r="J35" s="300"/>
      <c r="K35" s="313"/>
      <c r="L35" s="313"/>
      <c r="M35" s="300"/>
      <c r="N35" s="228"/>
      <c r="O35" s="227"/>
      <c r="P35" s="228"/>
      <c r="Q35" s="228"/>
    </row>
    <row r="36" spans="1:17" s="307" customFormat="1" x14ac:dyDescent="0.25">
      <c r="A36" s="228">
        <f t="shared" si="3"/>
        <v>33</v>
      </c>
      <c r="B36" s="228" t="s">
        <v>12</v>
      </c>
      <c r="C36" s="228" t="s">
        <v>697</v>
      </c>
      <c r="D36" s="301">
        <v>392.69400000000002</v>
      </c>
      <c r="E36" s="228" t="s">
        <v>685</v>
      </c>
      <c r="F36" s="228">
        <v>1</v>
      </c>
      <c r="G36" s="228" t="s">
        <v>688</v>
      </c>
      <c r="H36" s="313"/>
      <c r="I36" s="313"/>
      <c r="J36" s="300"/>
      <c r="K36" s="313"/>
      <c r="L36" s="313"/>
      <c r="M36" s="300"/>
      <c r="N36" s="228"/>
      <c r="O36" s="227"/>
      <c r="P36" s="333"/>
      <c r="Q36" s="228"/>
    </row>
    <row r="37" spans="1:17" s="307" customFormat="1" x14ac:dyDescent="0.25">
      <c r="A37" s="228">
        <f t="shared" si="3"/>
        <v>34</v>
      </c>
      <c r="B37" s="228" t="s">
        <v>13</v>
      </c>
      <c r="C37" s="228" t="s">
        <v>698</v>
      </c>
      <c r="D37" s="301">
        <v>398.404</v>
      </c>
      <c r="E37" s="228" t="s">
        <v>685</v>
      </c>
      <c r="F37" s="228">
        <v>1</v>
      </c>
      <c r="G37" s="335" t="s">
        <v>686</v>
      </c>
      <c r="H37" s="313"/>
      <c r="I37" s="313"/>
      <c r="J37" s="300"/>
      <c r="K37" s="313"/>
      <c r="L37" s="313"/>
      <c r="M37" s="300"/>
      <c r="N37" s="228"/>
      <c r="O37" s="227"/>
      <c r="P37" s="228"/>
      <c r="Q37" s="228"/>
    </row>
    <row r="38" spans="1:17" s="307" customFormat="1" x14ac:dyDescent="0.25">
      <c r="A38" s="228">
        <f t="shared" si="3"/>
        <v>35</v>
      </c>
      <c r="B38" s="228" t="s">
        <v>20</v>
      </c>
      <c r="C38" s="228" t="s">
        <v>699</v>
      </c>
      <c r="D38" s="301">
        <v>3030.0290000000005</v>
      </c>
      <c r="E38" s="228" t="s">
        <v>687</v>
      </c>
      <c r="F38" s="228">
        <v>8</v>
      </c>
      <c r="G38" s="335" t="s">
        <v>686</v>
      </c>
      <c r="H38" s="313"/>
      <c r="I38" s="313"/>
      <c r="J38" s="300"/>
      <c r="K38" s="313"/>
      <c r="L38" s="313"/>
      <c r="M38" s="300"/>
      <c r="N38" s="228"/>
      <c r="O38" s="227"/>
      <c r="P38" s="333"/>
      <c r="Q38" s="228"/>
    </row>
    <row r="39" spans="1:17" s="307" customFormat="1" x14ac:dyDescent="0.25">
      <c r="A39" s="228">
        <f t="shared" si="3"/>
        <v>36</v>
      </c>
      <c r="B39" s="228" t="s">
        <v>21</v>
      </c>
      <c r="C39" s="228" t="s">
        <v>700</v>
      </c>
      <c r="D39" s="301">
        <v>279.36</v>
      </c>
      <c r="E39" s="228" t="s">
        <v>685</v>
      </c>
      <c r="F39" s="228">
        <v>1</v>
      </c>
      <c r="G39" s="335" t="s">
        <v>686</v>
      </c>
      <c r="H39" s="313"/>
      <c r="I39" s="313"/>
      <c r="J39" s="300"/>
      <c r="K39" s="313"/>
      <c r="L39" s="313"/>
      <c r="M39" s="300"/>
      <c r="N39" s="228"/>
      <c r="O39" s="227"/>
      <c r="P39" s="333"/>
      <c r="Q39" s="228"/>
    </row>
    <row r="40" spans="1:17" s="307" customFormat="1" x14ac:dyDescent="0.25">
      <c r="A40" s="228">
        <f t="shared" si="3"/>
        <v>37</v>
      </c>
      <c r="B40" s="228" t="s">
        <v>22</v>
      </c>
      <c r="C40" s="228" t="s">
        <v>701</v>
      </c>
      <c r="D40" s="301">
        <v>2550.1669999999999</v>
      </c>
      <c r="E40" s="228" t="s">
        <v>687</v>
      </c>
      <c r="F40" s="228">
        <v>7</v>
      </c>
      <c r="G40" s="335" t="s">
        <v>686</v>
      </c>
      <c r="H40" s="298"/>
      <c r="I40" s="298"/>
      <c r="J40" s="300"/>
      <c r="K40" s="298"/>
      <c r="L40" s="298"/>
      <c r="M40" s="300"/>
      <c r="N40" s="228"/>
      <c r="O40" s="297"/>
      <c r="P40" s="228"/>
      <c r="Q40" s="228"/>
    </row>
    <row r="41" spans="1:17" s="307" customFormat="1" x14ac:dyDescent="0.25">
      <c r="A41" s="228">
        <f t="shared" si="3"/>
        <v>38</v>
      </c>
      <c r="B41" s="228" t="s">
        <v>23</v>
      </c>
      <c r="C41" s="228" t="s">
        <v>702</v>
      </c>
      <c r="D41" s="301">
        <v>2283.5349999999999</v>
      </c>
      <c r="E41" s="228" t="s">
        <v>687</v>
      </c>
      <c r="F41" s="228">
        <v>6</v>
      </c>
      <c r="G41" s="335" t="s">
        <v>686</v>
      </c>
      <c r="H41" s="298"/>
      <c r="I41" s="298"/>
      <c r="J41" s="300"/>
      <c r="K41" s="298"/>
      <c r="L41" s="298"/>
      <c r="M41" s="300"/>
      <c r="N41" s="228"/>
      <c r="O41" s="297"/>
      <c r="P41" s="228"/>
      <c r="Q41" s="228"/>
    </row>
    <row r="42" spans="1:17" s="307" customFormat="1" x14ac:dyDescent="0.25">
      <c r="A42" s="228">
        <f t="shared" si="3"/>
        <v>39</v>
      </c>
      <c r="B42" s="228" t="s">
        <v>24</v>
      </c>
      <c r="C42" s="228" t="s">
        <v>703</v>
      </c>
      <c r="D42" s="301">
        <v>259.048</v>
      </c>
      <c r="E42" s="228" t="s">
        <v>685</v>
      </c>
      <c r="F42" s="228">
        <v>1</v>
      </c>
      <c r="G42" s="335" t="s">
        <v>686</v>
      </c>
      <c r="H42" s="313"/>
      <c r="I42" s="313"/>
      <c r="J42" s="300"/>
      <c r="K42" s="313"/>
      <c r="L42" s="313"/>
      <c r="M42" s="300"/>
      <c r="N42" s="228"/>
      <c r="O42" s="227"/>
      <c r="P42" s="228"/>
      <c r="Q42" s="228"/>
    </row>
    <row r="43" spans="1:17" s="307" customFormat="1" x14ac:dyDescent="0.25">
      <c r="A43" s="228">
        <f t="shared" si="3"/>
        <v>40</v>
      </c>
      <c r="B43" s="228" t="s">
        <v>25</v>
      </c>
      <c r="C43" s="228" t="s">
        <v>395</v>
      </c>
      <c r="D43" s="301">
        <v>440.45499999999998</v>
      </c>
      <c r="E43" s="228" t="s">
        <v>685</v>
      </c>
      <c r="F43" s="228">
        <v>1</v>
      </c>
      <c r="G43" s="335" t="s">
        <v>686</v>
      </c>
      <c r="H43" s="313"/>
      <c r="I43" s="313"/>
      <c r="J43" s="300"/>
      <c r="K43" s="313"/>
      <c r="L43" s="313"/>
      <c r="M43" s="300"/>
      <c r="N43" s="228"/>
      <c r="O43" s="227"/>
      <c r="P43" s="333"/>
      <c r="Q43" s="228"/>
    </row>
    <row r="44" spans="1:17" s="307" customFormat="1" x14ac:dyDescent="0.25">
      <c r="A44" s="228">
        <f t="shared" si="3"/>
        <v>41</v>
      </c>
      <c r="B44" s="228" t="s">
        <v>395</v>
      </c>
      <c r="C44" s="228" t="s">
        <v>704</v>
      </c>
      <c r="D44" s="301">
        <v>496.685</v>
      </c>
      <c r="E44" s="228" t="s">
        <v>685</v>
      </c>
      <c r="F44" s="228">
        <v>1</v>
      </c>
      <c r="G44" s="335" t="s">
        <v>686</v>
      </c>
      <c r="H44" s="313"/>
      <c r="I44" s="313"/>
      <c r="J44" s="300"/>
      <c r="K44" s="313"/>
      <c r="L44" s="313"/>
      <c r="M44" s="300"/>
      <c r="N44" s="228"/>
      <c r="O44" s="227"/>
      <c r="P44" s="228"/>
      <c r="Q44" s="228"/>
    </row>
    <row r="45" spans="1:17" s="307" customFormat="1" x14ac:dyDescent="0.25">
      <c r="A45" s="228">
        <f t="shared" si="3"/>
        <v>42</v>
      </c>
      <c r="B45" s="228" t="s">
        <v>26</v>
      </c>
      <c r="C45" s="228" t="s">
        <v>705</v>
      </c>
      <c r="D45" s="301">
        <v>244.029</v>
      </c>
      <c r="E45" s="228" t="s">
        <v>685</v>
      </c>
      <c r="F45" s="228">
        <v>1</v>
      </c>
      <c r="G45" s="335" t="s">
        <v>686</v>
      </c>
      <c r="H45" s="313"/>
      <c r="I45" s="313"/>
      <c r="J45" s="300"/>
      <c r="K45" s="313"/>
      <c r="L45" s="313"/>
      <c r="M45" s="300"/>
      <c r="N45" s="228"/>
      <c r="O45" s="227"/>
      <c r="P45" s="228"/>
      <c r="Q45" s="228"/>
    </row>
    <row r="46" spans="1:17" s="307" customFormat="1" x14ac:dyDescent="0.25">
      <c r="A46" s="228">
        <f t="shared" si="3"/>
        <v>43</v>
      </c>
      <c r="B46" s="228" t="s">
        <v>27</v>
      </c>
      <c r="C46" s="228" t="s">
        <v>706</v>
      </c>
      <c r="D46" s="301">
        <v>237.428</v>
      </c>
      <c r="E46" s="228" t="s">
        <v>685</v>
      </c>
      <c r="F46" s="228">
        <v>1</v>
      </c>
      <c r="G46" s="335" t="s">
        <v>686</v>
      </c>
      <c r="H46" s="313"/>
      <c r="I46" s="313"/>
      <c r="J46" s="300"/>
      <c r="K46" s="313"/>
      <c r="L46" s="313"/>
      <c r="M46" s="300"/>
      <c r="N46" s="228"/>
      <c r="O46" s="227"/>
      <c r="P46" s="228"/>
      <c r="Q46" s="228"/>
    </row>
    <row r="47" spans="1:17" s="307" customFormat="1" x14ac:dyDescent="0.25">
      <c r="A47" s="228">
        <f t="shared" si="3"/>
        <v>44</v>
      </c>
      <c r="B47" s="228" t="s">
        <v>28</v>
      </c>
      <c r="C47" s="228" t="s">
        <v>707</v>
      </c>
      <c r="D47" s="301">
        <v>203.47900000000001</v>
      </c>
      <c r="E47" s="228" t="s">
        <v>685</v>
      </c>
      <c r="F47" s="228">
        <v>1</v>
      </c>
      <c r="G47" s="335" t="s">
        <v>686</v>
      </c>
      <c r="H47" s="313"/>
      <c r="I47" s="313"/>
      <c r="J47" s="300"/>
      <c r="K47" s="313"/>
      <c r="L47" s="313"/>
      <c r="M47" s="300"/>
      <c r="N47" s="228"/>
      <c r="O47" s="227"/>
      <c r="P47" s="228"/>
      <c r="Q47" s="228"/>
    </row>
    <row r="48" spans="1:17" s="307" customFormat="1" x14ac:dyDescent="0.25">
      <c r="A48" s="228">
        <f t="shared" si="3"/>
        <v>45</v>
      </c>
      <c r="B48" s="228" t="s">
        <v>29</v>
      </c>
      <c r="C48" s="228" t="s">
        <v>708</v>
      </c>
      <c r="D48" s="301">
        <v>2548.2750000000001</v>
      </c>
      <c r="E48" s="228" t="s">
        <v>687</v>
      </c>
      <c r="F48" s="228">
        <v>7</v>
      </c>
      <c r="G48" s="335" t="s">
        <v>686</v>
      </c>
      <c r="H48" s="313"/>
      <c r="I48" s="313"/>
      <c r="J48" s="300"/>
      <c r="K48" s="313"/>
      <c r="L48" s="313"/>
      <c r="M48" s="300"/>
      <c r="N48" s="228"/>
      <c r="O48" s="227"/>
      <c r="P48" s="228"/>
      <c r="Q48" s="228"/>
    </row>
    <row r="49" spans="1:17" s="307" customFormat="1" x14ac:dyDescent="0.25">
      <c r="A49" s="228">
        <f t="shared" si="3"/>
        <v>46</v>
      </c>
      <c r="B49" s="228" t="s">
        <v>32</v>
      </c>
      <c r="C49" s="228" t="s">
        <v>709</v>
      </c>
      <c r="D49" s="301">
        <v>211.209</v>
      </c>
      <c r="E49" s="228" t="s">
        <v>685</v>
      </c>
      <c r="F49" s="228">
        <v>1</v>
      </c>
      <c r="G49" s="335" t="s">
        <v>686</v>
      </c>
      <c r="H49" s="313"/>
      <c r="I49" s="313"/>
      <c r="J49" s="300"/>
      <c r="K49" s="313"/>
      <c r="L49" s="313"/>
      <c r="M49" s="300"/>
      <c r="N49" s="228"/>
      <c r="O49" s="227"/>
      <c r="P49" s="333"/>
      <c r="Q49" s="228"/>
    </row>
    <row r="50" spans="1:17" s="307" customFormat="1" x14ac:dyDescent="0.25">
      <c r="A50" s="228">
        <f t="shared" si="3"/>
        <v>47</v>
      </c>
      <c r="B50" s="228" t="s">
        <v>33</v>
      </c>
      <c r="C50" s="228" t="s">
        <v>426</v>
      </c>
      <c r="D50" s="301">
        <v>2379.2039999999997</v>
      </c>
      <c r="E50" s="228" t="s">
        <v>687</v>
      </c>
      <c r="F50" s="228">
        <v>6</v>
      </c>
      <c r="G50" s="228" t="s">
        <v>686</v>
      </c>
      <c r="H50" s="313"/>
      <c r="I50" s="313"/>
      <c r="J50" s="300"/>
      <c r="K50" s="313"/>
      <c r="L50" s="313"/>
      <c r="M50" s="300"/>
      <c r="N50" s="228"/>
      <c r="O50" s="227"/>
      <c r="P50" s="228"/>
      <c r="Q50" s="228"/>
    </row>
    <row r="51" spans="1:17" s="307" customFormat="1" x14ac:dyDescent="0.25">
      <c r="A51" s="228">
        <f t="shared" si="3"/>
        <v>48</v>
      </c>
      <c r="B51" s="228" t="s">
        <v>426</v>
      </c>
      <c r="C51" s="228" t="s">
        <v>710</v>
      </c>
      <c r="D51" s="301">
        <v>2669.0070000000001</v>
      </c>
      <c r="E51" s="228" t="s">
        <v>687</v>
      </c>
      <c r="F51" s="228">
        <v>7</v>
      </c>
      <c r="G51" s="228" t="s">
        <v>686</v>
      </c>
      <c r="H51" s="313"/>
      <c r="I51" s="313"/>
      <c r="J51" s="300"/>
      <c r="K51" s="313"/>
      <c r="L51" s="313"/>
      <c r="M51" s="300"/>
      <c r="N51" s="228"/>
      <c r="O51" s="227"/>
      <c r="P51" s="228"/>
      <c r="Q51" s="228"/>
    </row>
    <row r="52" spans="1:17" s="307" customFormat="1" x14ac:dyDescent="0.25">
      <c r="A52" s="228">
        <f t="shared" si="3"/>
        <v>49</v>
      </c>
      <c r="B52" s="228" t="s">
        <v>40</v>
      </c>
      <c r="C52" s="228" t="s">
        <v>715</v>
      </c>
      <c r="D52" s="301">
        <v>4916.2929999999997</v>
      </c>
      <c r="E52" s="228" t="s">
        <v>687</v>
      </c>
      <c r="F52" s="228">
        <v>12</v>
      </c>
      <c r="G52" s="228" t="s">
        <v>686</v>
      </c>
      <c r="H52" s="313"/>
      <c r="I52" s="313"/>
      <c r="J52" s="300"/>
      <c r="K52" s="313"/>
      <c r="L52" s="313"/>
      <c r="M52" s="300"/>
      <c r="N52" s="228"/>
      <c r="O52" s="227"/>
      <c r="P52" s="228"/>
      <c r="Q52" s="228"/>
    </row>
    <row r="53" spans="1:17" s="307" customFormat="1" x14ac:dyDescent="0.25">
      <c r="A53" s="228">
        <f t="shared" si="3"/>
        <v>50</v>
      </c>
      <c r="B53" s="228" t="s">
        <v>8</v>
      </c>
      <c r="C53" s="228" t="s">
        <v>457</v>
      </c>
      <c r="D53" s="301">
        <v>453.99900000000002</v>
      </c>
      <c r="E53" s="228" t="s">
        <v>685</v>
      </c>
      <c r="F53" s="228">
        <v>1</v>
      </c>
      <c r="G53" s="247" t="s">
        <v>688</v>
      </c>
      <c r="H53" s="313"/>
      <c r="I53" s="313"/>
      <c r="J53" s="300"/>
      <c r="K53" s="313"/>
      <c r="L53" s="313"/>
      <c r="M53" s="300"/>
      <c r="N53" s="228"/>
      <c r="O53" s="227"/>
      <c r="P53" s="228"/>
      <c r="Q53" s="228"/>
    </row>
    <row r="54" spans="1:17" s="307" customFormat="1" x14ac:dyDescent="0.25">
      <c r="A54" s="228">
        <f t="shared" si="3"/>
        <v>51</v>
      </c>
      <c r="B54" s="228" t="s">
        <v>457</v>
      </c>
      <c r="C54" s="228" t="s">
        <v>716</v>
      </c>
      <c r="D54" s="301">
        <v>1291.5230000000001</v>
      </c>
      <c r="E54" s="228" t="s">
        <v>687</v>
      </c>
      <c r="F54" s="228">
        <v>3</v>
      </c>
      <c r="G54" s="247" t="s">
        <v>688</v>
      </c>
      <c r="H54" s="298"/>
      <c r="I54" s="298"/>
      <c r="J54" s="300"/>
      <c r="K54" s="298"/>
      <c r="L54" s="298"/>
      <c r="M54" s="300"/>
      <c r="N54" s="228"/>
      <c r="O54" s="297"/>
      <c r="P54" s="228"/>
      <c r="Q54" s="228"/>
    </row>
    <row r="55" spans="1:17" s="307" customFormat="1" x14ac:dyDescent="0.25">
      <c r="A55" s="228">
        <f t="shared" si="3"/>
        <v>52</v>
      </c>
      <c r="B55" s="228" t="s">
        <v>69</v>
      </c>
      <c r="C55" s="228" t="s">
        <v>403</v>
      </c>
      <c r="D55" s="301">
        <v>2496.3940000000002</v>
      </c>
      <c r="E55" s="228" t="s">
        <v>687</v>
      </c>
      <c r="F55" s="228">
        <v>6</v>
      </c>
      <c r="G55" s="228" t="s">
        <v>686</v>
      </c>
      <c r="H55" s="313"/>
      <c r="I55" s="313"/>
      <c r="J55" s="300"/>
      <c r="K55" s="313"/>
      <c r="L55" s="313"/>
      <c r="M55" s="300"/>
      <c r="N55" s="228"/>
      <c r="O55" s="227"/>
      <c r="P55" s="228"/>
      <c r="Q55" s="228"/>
    </row>
    <row r="56" spans="1:17" s="307" customFormat="1" x14ac:dyDescent="0.25">
      <c r="A56" s="228">
        <f t="shared" si="3"/>
        <v>53</v>
      </c>
      <c r="B56" s="228" t="s">
        <v>374</v>
      </c>
      <c r="C56" s="228" t="s">
        <v>717</v>
      </c>
      <c r="D56" s="301">
        <v>410.60700000000003</v>
      </c>
      <c r="E56" s="228" t="s">
        <v>685</v>
      </c>
      <c r="F56" s="228">
        <v>1</v>
      </c>
      <c r="G56" s="335" t="s">
        <v>686</v>
      </c>
      <c r="H56" s="313"/>
      <c r="I56" s="313"/>
      <c r="J56" s="300"/>
      <c r="K56" s="313"/>
      <c r="L56" s="313"/>
      <c r="M56" s="300"/>
      <c r="N56" s="228"/>
      <c r="O56" s="227"/>
      <c r="P56" s="228"/>
      <c r="Q56" s="228"/>
    </row>
    <row r="57" spans="1:17" s="307" customFormat="1" x14ac:dyDescent="0.25">
      <c r="A57" s="228">
        <f t="shared" si="3"/>
        <v>54</v>
      </c>
      <c r="B57" s="228" t="s">
        <v>44</v>
      </c>
      <c r="C57" s="228" t="s">
        <v>718</v>
      </c>
      <c r="D57" s="301">
        <v>823.78199999999993</v>
      </c>
      <c r="E57" s="228" t="s">
        <v>687</v>
      </c>
      <c r="F57" s="228">
        <v>2</v>
      </c>
      <c r="G57" s="335" t="s">
        <v>686</v>
      </c>
      <c r="H57" s="313"/>
      <c r="I57" s="313"/>
      <c r="J57" s="300"/>
      <c r="K57" s="313"/>
      <c r="L57" s="313"/>
      <c r="M57" s="300"/>
      <c r="N57" s="228"/>
      <c r="O57" s="227"/>
      <c r="P57" s="228"/>
      <c r="Q57" s="228"/>
    </row>
    <row r="58" spans="1:17" s="307" customFormat="1" x14ac:dyDescent="0.25">
      <c r="A58" s="228">
        <f t="shared" si="3"/>
        <v>55</v>
      </c>
      <c r="B58" s="228" t="s">
        <v>46</v>
      </c>
      <c r="C58" s="228" t="s">
        <v>719</v>
      </c>
      <c r="D58" s="301">
        <v>1258.998</v>
      </c>
      <c r="E58" s="228" t="s">
        <v>687</v>
      </c>
      <c r="F58" s="228">
        <v>3</v>
      </c>
      <c r="G58" s="335" t="s">
        <v>686</v>
      </c>
      <c r="H58" s="298"/>
      <c r="I58" s="298"/>
      <c r="J58" s="300"/>
      <c r="K58" s="298"/>
      <c r="L58" s="298"/>
      <c r="M58" s="300"/>
      <c r="N58" s="228"/>
      <c r="O58" s="297"/>
      <c r="P58" s="228"/>
      <c r="Q58" s="228"/>
    </row>
    <row r="59" spans="1:17" s="307" customFormat="1" x14ac:dyDescent="0.25">
      <c r="A59" s="228">
        <f t="shared" si="3"/>
        <v>56</v>
      </c>
      <c r="B59" s="228" t="str">
        <f>C58</f>
        <v xml:space="preserve"> 42/3</v>
      </c>
      <c r="C59" s="228" t="s">
        <v>720</v>
      </c>
      <c r="D59" s="301">
        <v>424.89100000000002</v>
      </c>
      <c r="E59" s="228" t="s">
        <v>685</v>
      </c>
      <c r="F59" s="228">
        <v>1</v>
      </c>
      <c r="G59" s="228" t="s">
        <v>688</v>
      </c>
      <c r="H59" s="313"/>
      <c r="I59" s="313"/>
      <c r="J59" s="300"/>
      <c r="K59" s="313"/>
      <c r="L59" s="313"/>
      <c r="M59" s="300"/>
      <c r="N59" s="228"/>
      <c r="O59" s="227"/>
      <c r="P59" s="228"/>
      <c r="Q59" s="228"/>
    </row>
    <row r="60" spans="1:17" s="307" customFormat="1" x14ac:dyDescent="0.25">
      <c r="A60" s="228">
        <f t="shared" si="3"/>
        <v>57</v>
      </c>
      <c r="B60" s="228" t="str">
        <f>C59</f>
        <v xml:space="preserve"> 43/0</v>
      </c>
      <c r="C60" s="228" t="s">
        <v>721</v>
      </c>
      <c r="D60" s="301">
        <v>1851.866</v>
      </c>
      <c r="E60" s="228" t="s">
        <v>687</v>
      </c>
      <c r="F60" s="228">
        <v>5</v>
      </c>
      <c r="G60" s="228" t="s">
        <v>686</v>
      </c>
      <c r="H60" s="298"/>
      <c r="I60" s="298"/>
      <c r="J60" s="300"/>
      <c r="K60" s="298"/>
      <c r="L60" s="298"/>
      <c r="M60" s="300"/>
      <c r="N60" s="228"/>
      <c r="O60" s="297"/>
      <c r="P60" s="228"/>
      <c r="Q60" s="228"/>
    </row>
    <row r="61" spans="1:17" s="307" customFormat="1" x14ac:dyDescent="0.25">
      <c r="A61" s="228">
        <f t="shared" si="3"/>
        <v>58</v>
      </c>
      <c r="B61" s="228" t="str">
        <f>C60</f>
        <v xml:space="preserve"> 43/5</v>
      </c>
      <c r="C61" s="228" t="s">
        <v>7</v>
      </c>
      <c r="D61" s="301">
        <v>1584.546</v>
      </c>
      <c r="E61" s="228" t="s">
        <v>687</v>
      </c>
      <c r="F61" s="228">
        <v>4</v>
      </c>
      <c r="G61" s="228" t="s">
        <v>686</v>
      </c>
      <c r="H61" s="298"/>
      <c r="I61" s="298"/>
      <c r="J61" s="300"/>
      <c r="K61" s="298"/>
      <c r="L61" s="298"/>
      <c r="M61" s="300"/>
      <c r="N61" s="228"/>
      <c r="O61" s="297"/>
      <c r="P61" s="228"/>
      <c r="Q61" s="228"/>
    </row>
    <row r="62" spans="1:17" s="307" customFormat="1" x14ac:dyDescent="0.25">
      <c r="A62" s="228">
        <f t="shared" si="3"/>
        <v>59</v>
      </c>
      <c r="B62" s="228" t="str">
        <f>C61</f>
        <v>44/0</v>
      </c>
      <c r="C62" s="228" t="s">
        <v>474</v>
      </c>
      <c r="D62" s="301">
        <v>2383.1549999999997</v>
      </c>
      <c r="E62" s="228" t="s">
        <v>687</v>
      </c>
      <c r="F62" s="228">
        <v>6</v>
      </c>
      <c r="G62" s="335" t="s">
        <v>686</v>
      </c>
      <c r="H62" s="228"/>
      <c r="I62" s="228"/>
      <c r="J62" s="300"/>
      <c r="K62" s="228"/>
      <c r="L62" s="228"/>
      <c r="M62" s="300"/>
      <c r="N62" s="228"/>
      <c r="O62" s="227"/>
      <c r="P62" s="228"/>
      <c r="Q62" s="228"/>
    </row>
    <row r="63" spans="1:17" s="307" customFormat="1" x14ac:dyDescent="0.25">
      <c r="A63" s="228">
        <f t="shared" si="3"/>
        <v>60</v>
      </c>
      <c r="B63" s="303" t="str">
        <f>C62</f>
        <v>45/0</v>
      </c>
      <c r="C63" s="303" t="s">
        <v>475</v>
      </c>
      <c r="D63" s="304">
        <v>208.53</v>
      </c>
      <c r="E63" s="228" t="s">
        <v>685</v>
      </c>
      <c r="F63" s="228">
        <v>1</v>
      </c>
      <c r="G63" s="335" t="s">
        <v>686</v>
      </c>
      <c r="H63" s="305"/>
      <c r="I63" s="305"/>
      <c r="J63" s="300"/>
      <c r="K63" s="305"/>
      <c r="L63" s="305"/>
      <c r="M63" s="300"/>
      <c r="N63" s="305"/>
      <c r="O63" s="306"/>
      <c r="P63" s="305"/>
      <c r="Q63" s="305"/>
    </row>
    <row r="64" spans="1:17" x14ac:dyDescent="0.25">
      <c r="A64" s="280"/>
      <c r="B64" s="280"/>
      <c r="C64" s="280"/>
      <c r="D64" s="309">
        <f>SUM(D4:D63)</f>
        <v>117850.83100000001</v>
      </c>
      <c r="E64" s="308"/>
      <c r="F64" s="309">
        <f>SUM(F4:F63)</f>
        <v>306</v>
      </c>
      <c r="G64" s="280"/>
      <c r="H64" s="302"/>
      <c r="I64" s="302"/>
      <c r="J64" s="280"/>
      <c r="K64" s="280"/>
      <c r="L64" s="302"/>
      <c r="M64" s="280"/>
      <c r="N64" s="280"/>
      <c r="O64" s="280"/>
      <c r="P64" s="280"/>
      <c r="Q64" s="280"/>
    </row>
  </sheetData>
  <autoFilter ref="A3:Q64" xr:uid="{635D564B-C9A8-4545-B4D3-6ABAC4B680FA}"/>
  <conditionalFormatting sqref="B3:B61">
    <cfRule type="duplicateValues" dxfId="28" priority="1284"/>
  </conditionalFormatting>
  <conditionalFormatting sqref="B40">
    <cfRule type="duplicateValues" dxfId="27" priority="26"/>
  </conditionalFormatting>
  <conditionalFormatting sqref="B47">
    <cfRule type="duplicateValues" dxfId="26" priority="27"/>
  </conditionalFormatting>
  <conditionalFormatting sqref="B62:B63">
    <cfRule type="duplicateValues" dxfId="25" priority="31"/>
  </conditionalFormatting>
  <conditionalFormatting sqref="C41:C61 C3:C39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46" t="s">
        <v>667</v>
      </c>
      <c r="B1" s="246" t="s">
        <v>666</v>
      </c>
      <c r="C1" s="246" t="s">
        <v>665</v>
      </c>
      <c r="D1" s="246" t="s">
        <v>664</v>
      </c>
      <c r="E1" s="246" t="s">
        <v>663</v>
      </c>
      <c r="F1" s="246" t="s">
        <v>662</v>
      </c>
      <c r="G1" s="246" t="s">
        <v>661</v>
      </c>
      <c r="H1" s="246" t="s">
        <v>660</v>
      </c>
      <c r="I1" s="246" t="s">
        <v>659</v>
      </c>
      <c r="J1" s="246" t="s">
        <v>658</v>
      </c>
      <c r="K1" s="246" t="s">
        <v>657</v>
      </c>
    </row>
    <row r="2" spans="1:11" x14ac:dyDescent="0.25">
      <c r="A2" s="315" t="s">
        <v>656</v>
      </c>
      <c r="B2" s="317" t="s">
        <v>655</v>
      </c>
      <c r="C2" s="315" t="s">
        <v>654</v>
      </c>
      <c r="D2" s="316">
        <v>45363</v>
      </c>
      <c r="E2" s="316">
        <v>46002</v>
      </c>
      <c r="F2" s="315" t="s">
        <v>653</v>
      </c>
      <c r="G2" s="315" t="s">
        <v>652</v>
      </c>
      <c r="H2" s="315" t="s">
        <v>651</v>
      </c>
      <c r="I2" s="315" t="s">
        <v>650</v>
      </c>
      <c r="J2" s="244" t="s">
        <v>649</v>
      </c>
      <c r="K2" s="244" t="s">
        <v>647</v>
      </c>
    </row>
    <row r="3" spans="1:11" x14ac:dyDescent="0.25">
      <c r="A3" s="244"/>
      <c r="B3" s="244"/>
      <c r="C3" s="244"/>
      <c r="D3" s="244"/>
      <c r="E3" s="245"/>
      <c r="F3" s="244"/>
      <c r="G3" s="244"/>
      <c r="H3" s="244"/>
      <c r="I3" s="244"/>
      <c r="J3" s="244" t="s">
        <v>648</v>
      </c>
      <c r="K3" t="s">
        <v>645</v>
      </c>
    </row>
    <row r="4" spans="1:11" x14ac:dyDescent="0.25">
      <c r="A4" s="244"/>
      <c r="B4" s="244"/>
      <c r="C4" s="244"/>
      <c r="D4" s="244"/>
      <c r="E4" s="244"/>
      <c r="F4" s="244"/>
      <c r="G4" s="244"/>
      <c r="H4" s="244"/>
      <c r="I4" s="244"/>
      <c r="J4" s="244" t="s">
        <v>646</v>
      </c>
      <c r="K4" s="244" t="s">
        <v>575</v>
      </c>
    </row>
    <row r="5" spans="1:11" x14ac:dyDescent="0.25">
      <c r="A5" s="244"/>
      <c r="B5" s="244"/>
      <c r="C5" s="244"/>
      <c r="D5" s="244"/>
      <c r="E5" s="244"/>
      <c r="F5" s="244"/>
      <c r="G5" s="244"/>
      <c r="H5" s="244"/>
      <c r="I5" s="244"/>
      <c r="J5" s="244" t="s">
        <v>644</v>
      </c>
      <c r="K5" s="244" t="s">
        <v>643</v>
      </c>
    </row>
    <row r="6" spans="1:11" x14ac:dyDescent="0.25">
      <c r="A6" s="244"/>
      <c r="B6" s="245"/>
      <c r="C6" s="244"/>
      <c r="D6" s="244"/>
      <c r="E6" s="244"/>
      <c r="F6" s="244"/>
      <c r="G6" s="244"/>
      <c r="H6" s="244"/>
      <c r="I6" s="244"/>
      <c r="J6" s="244"/>
      <c r="K6" s="244" t="s">
        <v>642</v>
      </c>
    </row>
    <row r="7" spans="1:11" x14ac:dyDescent="0.25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 t="s">
        <v>641</v>
      </c>
    </row>
    <row r="8" spans="1:11" x14ac:dyDescent="0.25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 t="s">
        <v>640</v>
      </c>
    </row>
    <row r="9" spans="1:11" x14ac:dyDescent="0.25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 t="s">
        <v>638</v>
      </c>
    </row>
    <row r="10" spans="1:11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 t="s">
        <v>596</v>
      </c>
    </row>
    <row r="11" spans="1:11" x14ac:dyDescent="0.25">
      <c r="A11" s="244"/>
      <c r="B11" s="244"/>
      <c r="C11" s="244"/>
      <c r="D11" s="244"/>
      <c r="E11" s="244"/>
      <c r="F11" s="244"/>
      <c r="G11" s="244"/>
      <c r="H11" s="244"/>
      <c r="I11" s="244"/>
      <c r="J11" s="244"/>
      <c r="K11" s="244" t="s">
        <v>636</v>
      </c>
    </row>
    <row r="12" spans="1:11" x14ac:dyDescent="0.25">
      <c r="K12" s="244" t="s">
        <v>635</v>
      </c>
    </row>
    <row r="13" spans="1:11" x14ac:dyDescent="0.25">
      <c r="K13" s="244" t="s">
        <v>634</v>
      </c>
    </row>
    <row r="14" spans="1:11" x14ac:dyDescent="0.25">
      <c r="K14" s="244" t="s">
        <v>633</v>
      </c>
    </row>
    <row r="15" spans="1:11" x14ac:dyDescent="0.25">
      <c r="K15" s="244" t="s">
        <v>632</v>
      </c>
    </row>
    <row r="20" spans="11:11" x14ac:dyDescent="0.25">
      <c r="K20" s="24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56" activePane="bottomLeft" state="frozen"/>
      <selection activeCell="B1" sqref="B1:L1"/>
      <selection pane="bottomLeft" activeCell="M462" sqref="M462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2" t="s">
        <v>391</v>
      </c>
      <c r="B1" s="463"/>
      <c r="C1" s="463"/>
      <c r="D1" s="464"/>
      <c r="E1" s="464"/>
      <c r="F1" s="464"/>
      <c r="G1" s="464"/>
      <c r="H1" s="464"/>
      <c r="I1" s="464"/>
      <c r="J1" s="463"/>
      <c r="K1" s="463"/>
      <c r="L1" s="463"/>
      <c r="M1" s="463"/>
      <c r="N1" s="463"/>
      <c r="O1" s="463"/>
      <c r="P1" s="465"/>
    </row>
    <row r="2" spans="1:16" s="4" customFormat="1" ht="29.25" customHeight="1" x14ac:dyDescent="0.25">
      <c r="A2" s="466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303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66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 t="s">
        <v>126</v>
      </c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 t="s">
        <v>126</v>
      </c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2026-02-25T03:03:50Z</dcterms:modified>
</cp:coreProperties>
</file>