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858624AB-A001-4164-AD03-56EDBFD61AC0}" xr6:coauthVersionLast="47" xr6:coauthVersionMax="47" xr10:uidLastSave="{00000000-0000-0000-0000-000000000000}"/>
  <bookViews>
    <workbookView xWindow="-110" yWindow="-110" windowWidth="19420" windowHeight="11500" firstSheet="1" activeTab="1" xr2:uid="{45B7AE65-5510-4A63-BA65-B3B78D4C6F86}"/>
  </bookViews>
  <sheets>
    <sheet name="Visual Chart " sheetId="13" state="hidden" r:id="rId1"/>
    <sheet name="DPR-KEC" sheetId="1" r:id="rId2"/>
    <sheet name="Survey details" sheetId="17" r:id="rId3"/>
    <sheet name="Detail Survey" sheetId="4" state="hidden" r:id="rId4"/>
    <sheet name="Check Survey " sheetId="5" state="hidden" r:id="rId5"/>
    <sheet name="WIP" sheetId="15" r:id="rId6"/>
    <sheet name="Composite-Survey(05-04-2026)" sheetId="3" state="hidden" r:id="rId7"/>
    <sheet name="FDN" sheetId="6" r:id="rId8"/>
    <sheet name="Earthing" sheetId="8" r:id="rId9"/>
    <sheet name="Erection" sheetId="11" r:id="rId10"/>
    <sheet name="statuary clearance" sheetId="9" r:id="rId11"/>
    <sheet name="Supply Status" sheetId="10" state="hidden" r:id="rId12"/>
    <sheet name="Sheet2" sheetId="16" state="hidden" r:id="rId13"/>
    <sheet name="Sheet1" sheetId="12" state="hidden" r:id="rId14"/>
  </sheets>
  <externalReferences>
    <externalReference r:id="rId15"/>
    <externalReference r:id="rId16"/>
    <externalReference r:id="rId17"/>
  </externalReferences>
  <definedNames>
    <definedName name="\0" localSheetId="4">#REF!</definedName>
    <definedName name="\0" localSheetId="3">#REF!</definedName>
    <definedName name="\0" localSheetId="1">#REF!</definedName>
    <definedName name="\0" localSheetId="8">#REF!</definedName>
    <definedName name="\0" localSheetId="9">#REF!</definedName>
    <definedName name="\0" localSheetId="7">#REF!</definedName>
    <definedName name="\0" localSheetId="10">#REF!</definedName>
    <definedName name="\0" localSheetId="11">#REF!</definedName>
    <definedName name="\0" localSheetId="5">#REF!</definedName>
    <definedName name="\0">#REF!</definedName>
    <definedName name="\A" localSheetId="4">#REF!</definedName>
    <definedName name="\A" localSheetId="3">#REF!</definedName>
    <definedName name="\A" localSheetId="1">#REF!</definedName>
    <definedName name="\A" localSheetId="8">#REF!</definedName>
    <definedName name="\A" localSheetId="9">#REF!</definedName>
    <definedName name="\A" localSheetId="7">#REF!</definedName>
    <definedName name="\A" localSheetId="10">#REF!</definedName>
    <definedName name="\A" localSheetId="11">#REF!</definedName>
    <definedName name="\A" localSheetId="5">#REF!</definedName>
    <definedName name="\A">#REF!</definedName>
    <definedName name="\A_1">"#REF!"</definedName>
    <definedName name="\B" localSheetId="4">#REF!</definedName>
    <definedName name="\B" localSheetId="3">#REF!</definedName>
    <definedName name="\B" localSheetId="1">#REF!</definedName>
    <definedName name="\B" localSheetId="8">#REF!</definedName>
    <definedName name="\B" localSheetId="9">#REF!</definedName>
    <definedName name="\B" localSheetId="7">#REF!</definedName>
    <definedName name="\B" localSheetId="10">#REF!</definedName>
    <definedName name="\B" localSheetId="11">#REF!</definedName>
    <definedName name="\B" localSheetId="5">#REF!</definedName>
    <definedName name="\B">#REF!</definedName>
    <definedName name="\C" localSheetId="4">#REF!</definedName>
    <definedName name="\C" localSheetId="3">#REF!</definedName>
    <definedName name="\C" localSheetId="1">#REF!</definedName>
    <definedName name="\C" localSheetId="8">#REF!</definedName>
    <definedName name="\C" localSheetId="9">#REF!</definedName>
    <definedName name="\C" localSheetId="7">#REF!</definedName>
    <definedName name="\C" localSheetId="10">#REF!</definedName>
    <definedName name="\C" localSheetId="11">#REF!</definedName>
    <definedName name="\C" localSheetId="5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4">#REF!</definedName>
    <definedName name="\i" localSheetId="3">#REF!</definedName>
    <definedName name="\i" localSheetId="1">#REF!</definedName>
    <definedName name="\i" localSheetId="8">#REF!</definedName>
    <definedName name="\i" localSheetId="9">#REF!</definedName>
    <definedName name="\i" localSheetId="7">#REF!</definedName>
    <definedName name="\i" localSheetId="10">#REF!</definedName>
    <definedName name="\i" localSheetId="11">#REF!</definedName>
    <definedName name="\i" localSheetId="5">#REF!</definedName>
    <definedName name="\i">#REF!</definedName>
    <definedName name="\l">#REF!</definedName>
    <definedName name="\M" localSheetId="4">#REF!</definedName>
    <definedName name="\M" localSheetId="3">#REF!</definedName>
    <definedName name="\M" localSheetId="1">#REF!</definedName>
    <definedName name="\M" localSheetId="8">#REF!</definedName>
    <definedName name="\M" localSheetId="9">#REF!</definedName>
    <definedName name="\M" localSheetId="7">#REF!</definedName>
    <definedName name="\M" localSheetId="10">#REF!</definedName>
    <definedName name="\M" localSheetId="11">#REF!</definedName>
    <definedName name="\M" localSheetId="5">#REF!</definedName>
    <definedName name="\M">#REF!</definedName>
    <definedName name="\N" localSheetId="4">#REF!</definedName>
    <definedName name="\N" localSheetId="3">#REF!</definedName>
    <definedName name="\N" localSheetId="1">#REF!</definedName>
    <definedName name="\N" localSheetId="8">#REF!</definedName>
    <definedName name="\N" localSheetId="9">#REF!</definedName>
    <definedName name="\N" localSheetId="7">#REF!</definedName>
    <definedName name="\N" localSheetId="10">#REF!</definedName>
    <definedName name="\N" localSheetId="11">#REF!</definedName>
    <definedName name="\N" localSheetId="5">#REF!</definedName>
    <definedName name="\N">#REF!</definedName>
    <definedName name="\P" localSheetId="4">#REF!</definedName>
    <definedName name="\P" localSheetId="3">#REF!</definedName>
    <definedName name="\P" localSheetId="1">#REF!</definedName>
    <definedName name="\P" localSheetId="8">#REF!</definedName>
    <definedName name="\P" localSheetId="9">#REF!</definedName>
    <definedName name="\P" localSheetId="7">#REF!</definedName>
    <definedName name="\P" localSheetId="10">#REF!</definedName>
    <definedName name="\P" localSheetId="11">#REF!</definedName>
    <definedName name="\P" localSheetId="5">#REF!</definedName>
    <definedName name="\P">#REF!</definedName>
    <definedName name="\R" localSheetId="4">#REF!</definedName>
    <definedName name="\R" localSheetId="3">#REF!</definedName>
    <definedName name="\R" localSheetId="1">#REF!</definedName>
    <definedName name="\R" localSheetId="8">#REF!</definedName>
    <definedName name="\R" localSheetId="9">#REF!</definedName>
    <definedName name="\R" localSheetId="7">#REF!</definedName>
    <definedName name="\R" localSheetId="10">#REF!</definedName>
    <definedName name="\R" localSheetId="11">#REF!</definedName>
    <definedName name="\R" localSheetId="5">#REF!</definedName>
    <definedName name="\R">#REF!</definedName>
    <definedName name="\S" localSheetId="4">#REF!</definedName>
    <definedName name="\S" localSheetId="3">#REF!</definedName>
    <definedName name="\S" localSheetId="8">#REF!</definedName>
    <definedName name="\S" localSheetId="9">#REF!</definedName>
    <definedName name="\S" localSheetId="7">#REF!</definedName>
    <definedName name="\S" localSheetId="10">#REF!</definedName>
    <definedName name="\S" localSheetId="11">#REF!</definedName>
    <definedName name="\S" localSheetId="5">#REF!</definedName>
    <definedName name="\S">#REF!</definedName>
    <definedName name="\U" localSheetId="4">#REF!</definedName>
    <definedName name="\U" localSheetId="3">#REF!</definedName>
    <definedName name="\U" localSheetId="1">#REF!</definedName>
    <definedName name="\U" localSheetId="8">#REF!</definedName>
    <definedName name="\U" localSheetId="9">#REF!</definedName>
    <definedName name="\U" localSheetId="7">#REF!</definedName>
    <definedName name="\U" localSheetId="10">#REF!</definedName>
    <definedName name="\U" localSheetId="11">#REF!</definedName>
    <definedName name="\U" localSheetId="5">#REF!</definedName>
    <definedName name="\U">#REF!</definedName>
    <definedName name="\V" localSheetId="4">#REF!</definedName>
    <definedName name="\V" localSheetId="3">#REF!</definedName>
    <definedName name="\V" localSheetId="1">#REF!</definedName>
    <definedName name="\V" localSheetId="8">#REF!</definedName>
    <definedName name="\V" localSheetId="9">#REF!</definedName>
    <definedName name="\V" localSheetId="7">#REF!</definedName>
    <definedName name="\V" localSheetId="10">#REF!</definedName>
    <definedName name="\V" localSheetId="11">#REF!</definedName>
    <definedName name="\V" localSheetId="5">#REF!</definedName>
    <definedName name="\V">#REF!</definedName>
    <definedName name="\z" localSheetId="4">#REF!</definedName>
    <definedName name="\z" localSheetId="3">#REF!</definedName>
    <definedName name="\z" localSheetId="1">#REF!</definedName>
    <definedName name="\z" localSheetId="8">#REF!</definedName>
    <definedName name="\z" localSheetId="9">#REF!</definedName>
    <definedName name="\z" localSheetId="7">#REF!</definedName>
    <definedName name="\z" localSheetId="10">#REF!</definedName>
    <definedName name="\z" localSheetId="11">#REF!</definedName>
    <definedName name="\z" localSheetId="5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4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9" hidden="1">{"form-D1",#N/A,FALSE,"FORM-D1";"form-D1_amt",#N/A,FALSE,"FORM-D1"}</definedName>
    <definedName name="_______s41" localSheetId="7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0" hidden="1">{"form-D1",#N/A,FALSE,"FORM-D1";"form-D1_amt",#N/A,FALSE,"FORM-D1"}</definedName>
    <definedName name="_______s41" localSheetId="5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4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9" hidden="1">{"form-D1",#N/A,FALSE,"FORM-D1";"form-D1_amt",#N/A,FALSE,"FORM-D1"}</definedName>
    <definedName name="______s41" localSheetId="7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0" hidden="1">{"form-D1",#N/A,FALSE,"FORM-D1";"form-D1_amt",#N/A,FALSE,"FORM-D1"}</definedName>
    <definedName name="______s41" localSheetId="5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4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9" hidden="1">{"form-D1",#N/A,FALSE,"FORM-D1";"form-D1_amt",#N/A,FALSE,"FORM-D1"}</definedName>
    <definedName name="_____s41" localSheetId="7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0" hidden="1">{"form-D1",#N/A,FALSE,"FORM-D1";"form-D1_amt",#N/A,FALSE,"FORM-D1"}</definedName>
    <definedName name="_____s41" localSheetId="5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4">#REF!</definedName>
    <definedName name="____A655600" localSheetId="3">#REF!</definedName>
    <definedName name="____A655600" localSheetId="8">#REF!</definedName>
    <definedName name="____A655600" localSheetId="9">#REF!</definedName>
    <definedName name="____A655600" localSheetId="7">#REF!</definedName>
    <definedName name="____A655600" localSheetId="10">#REF!</definedName>
    <definedName name="____A655600" localSheetId="11">#REF!</definedName>
    <definedName name="____A655600" localSheetId="5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4" hidden="1">{"'PROFITABILITY'!$A$1:$F$45"}</definedName>
    <definedName name="____f1" localSheetId="6" hidden="1">{"'PROFITABILITY'!$A$1:$F$45"}</definedName>
    <definedName name="____f1" localSheetId="3" hidden="1">{"'PROFITABILITY'!$A$1:$F$45"}</definedName>
    <definedName name="____f1" localSheetId="8" hidden="1">{"'PROFITABILITY'!$A$1:$F$45"}</definedName>
    <definedName name="____f1" localSheetId="9" hidden="1">{"'PROFITABILITY'!$A$1:$F$45"}</definedName>
    <definedName name="____f1" localSheetId="7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2" hidden="1">{"'PROFITABILITY'!$A$1:$F$45"}</definedName>
    <definedName name="____f1" localSheetId="0" hidden="1">{"'PROFITABILITY'!$A$1:$F$45"}</definedName>
    <definedName name="____f1" localSheetId="5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4" hidden="1">{"'PROFITABILITY'!$A$1:$F$45"}</definedName>
    <definedName name="____Nov2007" localSheetId="6" hidden="1">{"'PROFITABILITY'!$A$1:$F$45"}</definedName>
    <definedName name="____Nov2007" localSheetId="3" hidden="1">{"'PROFITABILITY'!$A$1:$F$45"}</definedName>
    <definedName name="____Nov2007" localSheetId="8" hidden="1">{"'PROFITABILITY'!$A$1:$F$45"}</definedName>
    <definedName name="____Nov2007" localSheetId="9" hidden="1">{"'PROFITABILITY'!$A$1:$F$45"}</definedName>
    <definedName name="____Nov2007" localSheetId="7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2" hidden="1">{"'PROFITABILITY'!$A$1:$F$45"}</definedName>
    <definedName name="____Nov2007" localSheetId="0" hidden="1">{"'PROFITABILITY'!$A$1:$F$45"}</definedName>
    <definedName name="____Nov2007" localSheetId="5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4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9" hidden="1">{"form-D1",#N/A,FALSE,"FORM-D1";"form-D1_amt",#N/A,FALSE,"FORM-D1"}</definedName>
    <definedName name="____s41" localSheetId="7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0" hidden="1">{"form-D1",#N/A,FALSE,"FORM-D1";"form-D1_amt",#N/A,FALSE,"FORM-D1"}</definedName>
    <definedName name="____s41" localSheetId="5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4">#REF!</definedName>
    <definedName name="___A1" localSheetId="3">#REF!</definedName>
    <definedName name="___A1" localSheetId="8">#REF!</definedName>
    <definedName name="___A1" localSheetId="9">#REF!</definedName>
    <definedName name="___A1" localSheetId="7">#REF!</definedName>
    <definedName name="___A1" localSheetId="10">#REF!</definedName>
    <definedName name="___A1" localSheetId="11">#REF!</definedName>
    <definedName name="___A1" localSheetId="5">#REF!</definedName>
    <definedName name="___A1">#REF!</definedName>
    <definedName name="___A10" localSheetId="4">#REF!</definedName>
    <definedName name="___A10" localSheetId="3">#REF!</definedName>
    <definedName name="___A10" localSheetId="8">#REF!</definedName>
    <definedName name="___A10" localSheetId="9">#REF!</definedName>
    <definedName name="___A10" localSheetId="7">#REF!</definedName>
    <definedName name="___A10" localSheetId="10">#REF!</definedName>
    <definedName name="___A10" localSheetId="11">#REF!</definedName>
    <definedName name="___A10" localSheetId="5">#REF!</definedName>
    <definedName name="___A10">#REF!</definedName>
    <definedName name="___A13" localSheetId="4">#REF!</definedName>
    <definedName name="___A13" localSheetId="3">#REF!</definedName>
    <definedName name="___A13" localSheetId="8">#REF!</definedName>
    <definedName name="___A13" localSheetId="9">#REF!</definedName>
    <definedName name="___A13" localSheetId="7">#REF!</definedName>
    <definedName name="___A13" localSheetId="10">#REF!</definedName>
    <definedName name="___A13" localSheetId="11">#REF!</definedName>
    <definedName name="___A13" localSheetId="5">#REF!</definedName>
    <definedName name="___A13">#REF!</definedName>
    <definedName name="___A2" localSheetId="4">#REF!</definedName>
    <definedName name="___A2" localSheetId="3">#REF!</definedName>
    <definedName name="___A2" localSheetId="8">#REF!</definedName>
    <definedName name="___A2" localSheetId="9">#REF!</definedName>
    <definedName name="___A2" localSheetId="7">#REF!</definedName>
    <definedName name="___A2" localSheetId="10">#REF!</definedName>
    <definedName name="___A2" localSheetId="11">#REF!</definedName>
    <definedName name="___A2" localSheetId="5">#REF!</definedName>
    <definedName name="___A2">#REF!</definedName>
    <definedName name="___A3" localSheetId="4">#REF!</definedName>
    <definedName name="___A3" localSheetId="3">#REF!</definedName>
    <definedName name="___A3" localSheetId="8">#REF!</definedName>
    <definedName name="___A3" localSheetId="9">#REF!</definedName>
    <definedName name="___A3" localSheetId="7">#REF!</definedName>
    <definedName name="___A3" localSheetId="10">#REF!</definedName>
    <definedName name="___A3" localSheetId="11">#REF!</definedName>
    <definedName name="___A3" localSheetId="5">#REF!</definedName>
    <definedName name="___A3">#REF!</definedName>
    <definedName name="___A4" localSheetId="4">#REF!</definedName>
    <definedName name="___A4" localSheetId="3">#REF!</definedName>
    <definedName name="___A4" localSheetId="8">#REF!</definedName>
    <definedName name="___A4" localSheetId="9">#REF!</definedName>
    <definedName name="___A4" localSheetId="7">#REF!</definedName>
    <definedName name="___A4" localSheetId="10">#REF!</definedName>
    <definedName name="___A4" localSheetId="11">#REF!</definedName>
    <definedName name="___A4" localSheetId="5">#REF!</definedName>
    <definedName name="___A4">#REF!</definedName>
    <definedName name="___A5" localSheetId="4">#REF!</definedName>
    <definedName name="___A5" localSheetId="3">#REF!</definedName>
    <definedName name="___A5" localSheetId="8">#REF!</definedName>
    <definedName name="___A5" localSheetId="9">#REF!</definedName>
    <definedName name="___A5" localSheetId="7">#REF!</definedName>
    <definedName name="___A5" localSheetId="10">#REF!</definedName>
    <definedName name="___A5" localSheetId="11">#REF!</definedName>
    <definedName name="___A5" localSheetId="5">#REF!</definedName>
    <definedName name="___A5">#REF!</definedName>
    <definedName name="___A6" localSheetId="4">#REF!</definedName>
    <definedName name="___A6" localSheetId="3">#REF!</definedName>
    <definedName name="___A6" localSheetId="8">#REF!</definedName>
    <definedName name="___A6" localSheetId="9">#REF!</definedName>
    <definedName name="___A6" localSheetId="7">#REF!</definedName>
    <definedName name="___A6" localSheetId="10">#REF!</definedName>
    <definedName name="___A6" localSheetId="11">#REF!</definedName>
    <definedName name="___A6" localSheetId="5">#REF!</definedName>
    <definedName name="___A6">#REF!</definedName>
    <definedName name="___A65537">#REF!</definedName>
    <definedName name="___A655600" localSheetId="4">#REF!</definedName>
    <definedName name="___A655600" localSheetId="3">#REF!</definedName>
    <definedName name="___A655600" localSheetId="8">#REF!</definedName>
    <definedName name="___A655600" localSheetId="9">#REF!</definedName>
    <definedName name="___A655600" localSheetId="7">#REF!</definedName>
    <definedName name="___A655600" localSheetId="10">#REF!</definedName>
    <definedName name="___A655600" localSheetId="11">#REF!</definedName>
    <definedName name="___A655600" localSheetId="5">#REF!</definedName>
    <definedName name="___A655600">#REF!</definedName>
    <definedName name="___a655601" localSheetId="4">#REF!</definedName>
    <definedName name="___a655601" localSheetId="3">#REF!</definedName>
    <definedName name="___a655601" localSheetId="8">#REF!</definedName>
    <definedName name="___a655601" localSheetId="9">#REF!</definedName>
    <definedName name="___a655601" localSheetId="7">#REF!</definedName>
    <definedName name="___a655601" localSheetId="10">#REF!</definedName>
    <definedName name="___a655601" localSheetId="11">#REF!</definedName>
    <definedName name="___a655601" localSheetId="5">#REF!</definedName>
    <definedName name="___a655601">#REF!</definedName>
    <definedName name="___A7" localSheetId="4">#REF!</definedName>
    <definedName name="___A7" localSheetId="3">#REF!</definedName>
    <definedName name="___A7" localSheetId="8">#REF!</definedName>
    <definedName name="___A7" localSheetId="9">#REF!</definedName>
    <definedName name="___A7" localSheetId="7">#REF!</definedName>
    <definedName name="___A7" localSheetId="10">#REF!</definedName>
    <definedName name="___A7" localSheetId="11">#REF!</definedName>
    <definedName name="___A7" localSheetId="5">#REF!</definedName>
    <definedName name="___A7">#REF!</definedName>
    <definedName name="___A8" localSheetId="4">#REF!</definedName>
    <definedName name="___A8" localSheetId="3">#REF!</definedName>
    <definedName name="___A8" localSheetId="8">#REF!</definedName>
    <definedName name="___A8" localSheetId="9">#REF!</definedName>
    <definedName name="___A8" localSheetId="7">#REF!</definedName>
    <definedName name="___A8" localSheetId="10">#REF!</definedName>
    <definedName name="___A8" localSheetId="11">#REF!</definedName>
    <definedName name="___A8" localSheetId="5">#REF!</definedName>
    <definedName name="___A8">#REF!</definedName>
    <definedName name="___A9" localSheetId="4">#REF!</definedName>
    <definedName name="___A9" localSheetId="3">#REF!</definedName>
    <definedName name="___A9" localSheetId="8">#REF!</definedName>
    <definedName name="___A9" localSheetId="9">#REF!</definedName>
    <definedName name="___A9" localSheetId="7">#REF!</definedName>
    <definedName name="___A9" localSheetId="10">#REF!</definedName>
    <definedName name="___A9" localSheetId="11">#REF!</definedName>
    <definedName name="___A9" localSheetId="5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4" hidden="1">{"'PROFITABILITY'!$A$1:$F$45"}</definedName>
    <definedName name="___f1" localSheetId="6" hidden="1">{"'PROFITABILITY'!$A$1:$F$45"}</definedName>
    <definedName name="___f1" localSheetId="3" hidden="1">{"'PROFITABILITY'!$A$1:$F$45"}</definedName>
    <definedName name="___f1" localSheetId="8" hidden="1">{"'PROFITABILITY'!$A$1:$F$45"}</definedName>
    <definedName name="___f1" localSheetId="9" hidden="1">{"'PROFITABILITY'!$A$1:$F$45"}</definedName>
    <definedName name="___f1" localSheetId="7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2" hidden="1">{"'PROFITABILITY'!$A$1:$F$45"}</definedName>
    <definedName name="___f1" localSheetId="0" hidden="1">{"'PROFITABILITY'!$A$1:$F$45"}</definedName>
    <definedName name="___f1" localSheetId="5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4" hidden="1">{"'PROFITABILITY'!$A$1:$F$45"}</definedName>
    <definedName name="___Nov2007" localSheetId="6" hidden="1">{"'PROFITABILITY'!$A$1:$F$45"}</definedName>
    <definedName name="___Nov2007" localSheetId="3" hidden="1">{"'PROFITABILITY'!$A$1:$F$45"}</definedName>
    <definedName name="___Nov2007" localSheetId="8" hidden="1">{"'PROFITABILITY'!$A$1:$F$45"}</definedName>
    <definedName name="___Nov2007" localSheetId="9" hidden="1">{"'PROFITABILITY'!$A$1:$F$45"}</definedName>
    <definedName name="___Nov2007" localSheetId="7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2" hidden="1">{"'PROFITABILITY'!$A$1:$F$45"}</definedName>
    <definedName name="___Nov2007" localSheetId="0" hidden="1">{"'PROFITABILITY'!$A$1:$F$45"}</definedName>
    <definedName name="___Nov2007" localSheetId="5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4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9" hidden="1">{"form-D1",#N/A,FALSE,"FORM-D1";"form-D1_amt",#N/A,FALSE,"FORM-D1"}</definedName>
    <definedName name="___s41" localSheetId="7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0" hidden="1">{"form-D1",#N/A,FALSE,"FORM-D1";"form-D1_amt",#N/A,FALSE,"FORM-D1"}</definedName>
    <definedName name="___s41" localSheetId="5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4" hidden="1">#REF!</definedName>
    <definedName name="__123Graph_C" localSheetId="3" hidden="1">#REF!</definedName>
    <definedName name="__123Graph_C" localSheetId="1" hidden="1">#REF!</definedName>
    <definedName name="__123Graph_C" localSheetId="8" hidden="1">#REF!</definedName>
    <definedName name="__123Graph_C" localSheetId="9" hidden="1">#REF!</definedName>
    <definedName name="__123Graph_C" localSheetId="7" hidden="1">#REF!</definedName>
    <definedName name="__123Graph_C" localSheetId="5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4">#REF!</definedName>
    <definedName name="__A1" localSheetId="3">#REF!</definedName>
    <definedName name="__A1" localSheetId="8">#REF!</definedName>
    <definedName name="__A1" localSheetId="9">#REF!</definedName>
    <definedName name="__A1" localSheetId="7">#REF!</definedName>
    <definedName name="__A1" localSheetId="10">#REF!</definedName>
    <definedName name="__A1" localSheetId="11">#REF!</definedName>
    <definedName name="__A1" localSheetId="5">#REF!</definedName>
    <definedName name="__A1">#REF!</definedName>
    <definedName name="__A10" localSheetId="4">#REF!</definedName>
    <definedName name="__A10" localSheetId="3">#REF!</definedName>
    <definedName name="__A10" localSheetId="8">#REF!</definedName>
    <definedName name="__A10" localSheetId="9">#REF!</definedName>
    <definedName name="__A10" localSheetId="7">#REF!</definedName>
    <definedName name="__A10" localSheetId="10">#REF!</definedName>
    <definedName name="__A10" localSheetId="11">#REF!</definedName>
    <definedName name="__A10" localSheetId="5">#REF!</definedName>
    <definedName name="__A10">#REF!</definedName>
    <definedName name="__A13" localSheetId="4">#REF!</definedName>
    <definedName name="__A13" localSheetId="3">#REF!</definedName>
    <definedName name="__A13" localSheetId="8">#REF!</definedName>
    <definedName name="__A13" localSheetId="9">#REF!</definedName>
    <definedName name="__A13" localSheetId="7">#REF!</definedName>
    <definedName name="__A13" localSheetId="10">#REF!</definedName>
    <definedName name="__A13" localSheetId="11">#REF!</definedName>
    <definedName name="__A13" localSheetId="5">#REF!</definedName>
    <definedName name="__A13">#REF!</definedName>
    <definedName name="__A14" localSheetId="4">#REF!</definedName>
    <definedName name="__A14" localSheetId="3">#REF!</definedName>
    <definedName name="__A14" localSheetId="8">#REF!</definedName>
    <definedName name="__A14" localSheetId="9">#REF!</definedName>
    <definedName name="__A14" localSheetId="7">#REF!</definedName>
    <definedName name="__A14" localSheetId="10">#REF!</definedName>
    <definedName name="__A14" localSheetId="11">#REF!</definedName>
    <definedName name="__A14" localSheetId="5">#REF!</definedName>
    <definedName name="__A14">#REF!</definedName>
    <definedName name="__A2" localSheetId="4">#REF!</definedName>
    <definedName name="__A2" localSheetId="3">#REF!</definedName>
    <definedName name="__A2" localSheetId="8">#REF!</definedName>
    <definedName name="__A2" localSheetId="9">#REF!</definedName>
    <definedName name="__A2" localSheetId="7">#REF!</definedName>
    <definedName name="__A2" localSheetId="10">#REF!</definedName>
    <definedName name="__A2" localSheetId="11">#REF!</definedName>
    <definedName name="__A2" localSheetId="5">#REF!</definedName>
    <definedName name="__A2">#REF!</definedName>
    <definedName name="__A3" localSheetId="4">#REF!</definedName>
    <definedName name="__A3" localSheetId="3">#REF!</definedName>
    <definedName name="__A3" localSheetId="8">#REF!</definedName>
    <definedName name="__A3" localSheetId="9">#REF!</definedName>
    <definedName name="__A3" localSheetId="7">#REF!</definedName>
    <definedName name="__A3" localSheetId="10">#REF!</definedName>
    <definedName name="__A3" localSheetId="11">#REF!</definedName>
    <definedName name="__A3" localSheetId="5">#REF!</definedName>
    <definedName name="__A3">#REF!</definedName>
    <definedName name="__A4" localSheetId="4">#REF!</definedName>
    <definedName name="__A4" localSheetId="3">#REF!</definedName>
    <definedName name="__A4" localSheetId="8">#REF!</definedName>
    <definedName name="__A4" localSheetId="9">#REF!</definedName>
    <definedName name="__A4" localSheetId="7">#REF!</definedName>
    <definedName name="__A4" localSheetId="10">#REF!</definedName>
    <definedName name="__A4" localSheetId="11">#REF!</definedName>
    <definedName name="__A4" localSheetId="5">#REF!</definedName>
    <definedName name="__A4">#REF!</definedName>
    <definedName name="__A5" localSheetId="4">#REF!</definedName>
    <definedName name="__A5" localSheetId="3">#REF!</definedName>
    <definedName name="__A5" localSheetId="8">#REF!</definedName>
    <definedName name="__A5" localSheetId="9">#REF!</definedName>
    <definedName name="__A5" localSheetId="7">#REF!</definedName>
    <definedName name="__A5" localSheetId="10">#REF!</definedName>
    <definedName name="__A5" localSheetId="11">#REF!</definedName>
    <definedName name="__A5" localSheetId="5">#REF!</definedName>
    <definedName name="__A5">#REF!</definedName>
    <definedName name="__A6" localSheetId="4">#REF!</definedName>
    <definedName name="__A6" localSheetId="3">#REF!</definedName>
    <definedName name="__A6" localSheetId="8">#REF!</definedName>
    <definedName name="__A6" localSheetId="9">#REF!</definedName>
    <definedName name="__A6" localSheetId="7">#REF!</definedName>
    <definedName name="__A6" localSheetId="10">#REF!</definedName>
    <definedName name="__A6" localSheetId="11">#REF!</definedName>
    <definedName name="__A6" localSheetId="5">#REF!</definedName>
    <definedName name="__A6">#REF!</definedName>
    <definedName name="__A65537">#REF!</definedName>
    <definedName name="__A655600" localSheetId="4">#REF!</definedName>
    <definedName name="__A655600" localSheetId="3">#REF!</definedName>
    <definedName name="__A655600" localSheetId="8">#REF!</definedName>
    <definedName name="__A655600" localSheetId="9">#REF!</definedName>
    <definedName name="__A655600" localSheetId="7">#REF!</definedName>
    <definedName name="__A655600" localSheetId="10">#REF!</definedName>
    <definedName name="__A655600" localSheetId="11">#REF!</definedName>
    <definedName name="__A655600" localSheetId="5">#REF!</definedName>
    <definedName name="__A655600">#REF!</definedName>
    <definedName name="__a655601" localSheetId="4">#REF!</definedName>
    <definedName name="__a655601" localSheetId="3">#REF!</definedName>
    <definedName name="__a655601" localSheetId="8">#REF!</definedName>
    <definedName name="__a655601" localSheetId="9">#REF!</definedName>
    <definedName name="__a655601" localSheetId="7">#REF!</definedName>
    <definedName name="__a655601" localSheetId="10">#REF!</definedName>
    <definedName name="__a655601" localSheetId="11">#REF!</definedName>
    <definedName name="__a655601" localSheetId="5">#REF!</definedName>
    <definedName name="__a655601">#REF!</definedName>
    <definedName name="__A7" localSheetId="4">#REF!</definedName>
    <definedName name="__A7" localSheetId="3">#REF!</definedName>
    <definedName name="__A7" localSheetId="8">#REF!</definedName>
    <definedName name="__A7" localSheetId="9">#REF!</definedName>
    <definedName name="__A7" localSheetId="7">#REF!</definedName>
    <definedName name="__A7" localSheetId="10">#REF!</definedName>
    <definedName name="__A7" localSheetId="11">#REF!</definedName>
    <definedName name="__A7" localSheetId="5">#REF!</definedName>
    <definedName name="__A7">#REF!</definedName>
    <definedName name="__A8" localSheetId="4">#REF!</definedName>
    <definedName name="__A8" localSheetId="3">#REF!</definedName>
    <definedName name="__A8" localSheetId="8">#REF!</definedName>
    <definedName name="__A8" localSheetId="9">#REF!</definedName>
    <definedName name="__A8" localSheetId="7">#REF!</definedName>
    <definedName name="__A8" localSheetId="10">#REF!</definedName>
    <definedName name="__A8" localSheetId="11">#REF!</definedName>
    <definedName name="__A8" localSheetId="5">#REF!</definedName>
    <definedName name="__A8">#REF!</definedName>
    <definedName name="__A9" localSheetId="4">#REF!</definedName>
    <definedName name="__A9" localSheetId="3">#REF!</definedName>
    <definedName name="__A9" localSheetId="8">#REF!</definedName>
    <definedName name="__A9" localSheetId="9">#REF!</definedName>
    <definedName name="__A9" localSheetId="7">#REF!</definedName>
    <definedName name="__A9" localSheetId="10">#REF!</definedName>
    <definedName name="__A9" localSheetId="11">#REF!</definedName>
    <definedName name="__A9" localSheetId="5">#REF!</definedName>
    <definedName name="__A9">#REF!</definedName>
    <definedName name="__a999999">#REF!</definedName>
    <definedName name="__aa1" localSheetId="4" hidden="1">{"'PROFITABILITY'!$A$1:$F$45"}</definedName>
    <definedName name="__aa1" localSheetId="6" hidden="1">{"'PROFITABILITY'!$A$1:$F$45"}</definedName>
    <definedName name="__aa1" localSheetId="3" hidden="1">{"'PROFITABILITY'!$A$1:$F$45"}</definedName>
    <definedName name="__aa1" localSheetId="8" hidden="1">{"'PROFITABILITY'!$A$1:$F$45"}</definedName>
    <definedName name="__aa1" localSheetId="9" hidden="1">{"'PROFITABILITY'!$A$1:$F$45"}</definedName>
    <definedName name="__aa1" localSheetId="7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2" hidden="1">{"'PROFITABILITY'!$A$1:$F$45"}</definedName>
    <definedName name="__aa1" localSheetId="0" hidden="1">{"'PROFITABILITY'!$A$1:$F$45"}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localSheetId="6" hidden="1">{"'Sheet1'!$A$4386:$N$4591"}</definedName>
    <definedName name="__dec05" localSheetId="3" hidden="1">{"'Sheet1'!$A$4386:$N$4591"}</definedName>
    <definedName name="__dec05" localSheetId="8" hidden="1">{"'Sheet1'!$A$4386:$N$4591"}</definedName>
    <definedName name="__dec05" localSheetId="9" hidden="1">{"'Sheet1'!$A$4386:$N$4591"}</definedName>
    <definedName name="__dec05" localSheetId="7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2" hidden="1">{"'Sheet1'!$A$4386:$N$4591"}</definedName>
    <definedName name="__dec05" localSheetId="0" hidden="1">{"'Sheet1'!$A$4386:$N$4591"}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4" hidden="1">{"'PROFITABILITY'!$A$1:$F$45"}</definedName>
    <definedName name="__f1" localSheetId="6" hidden="1">{"'PROFITABILITY'!$A$1:$F$45"}</definedName>
    <definedName name="__f1" localSheetId="3" hidden="1">{"'PROFITABILITY'!$A$1:$F$45"}</definedName>
    <definedName name="__f1" localSheetId="8" hidden="1">{"'PROFITABILITY'!$A$1:$F$45"}</definedName>
    <definedName name="__f1" localSheetId="9" hidden="1">{"'PROFITABILITY'!$A$1:$F$45"}</definedName>
    <definedName name="__f1" localSheetId="7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2" hidden="1">{"'PROFITABILITY'!$A$1:$F$45"}</definedName>
    <definedName name="__f1" localSheetId="0" hidden="1">{"'PROFITABILITY'!$A$1:$F$45"}</definedName>
    <definedName name="__f1" localSheetId="5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4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localSheetId="7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4" hidden="1">{"'PROFITABILITY'!$A$1:$F$45"}</definedName>
    <definedName name="__Nov2007" localSheetId="6" hidden="1">{"'PROFITABILITY'!$A$1:$F$45"}</definedName>
    <definedName name="__Nov2007" localSheetId="3" hidden="1">{"'PROFITABILITY'!$A$1:$F$45"}</definedName>
    <definedName name="__Nov2007" localSheetId="8" hidden="1">{"'PROFITABILITY'!$A$1:$F$45"}</definedName>
    <definedName name="__Nov2007" localSheetId="9" hidden="1">{"'PROFITABILITY'!$A$1:$F$45"}</definedName>
    <definedName name="__Nov2007" localSheetId="7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2" hidden="1">{"'PROFITABILITY'!$A$1:$F$45"}</definedName>
    <definedName name="__Nov2007" localSheetId="0" hidden="1">{"'PROFITABILITY'!$A$1:$F$45"}</definedName>
    <definedName name="__Nov2007" localSheetId="5" hidden="1">{"'PROFITABILITY'!$A$1:$F$45"}</definedName>
    <definedName name="__Nov2007" hidden="1">{"'PROFITABILITY'!$A$1:$F$45"}</definedName>
    <definedName name="__ns1" localSheetId="4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localSheetId="7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4" hidden="1">{"form-D1",#N/A,FALSE,"FORM-D1";"form-D1_amt",#N/A,FALSE,"FORM-D1"}</definedName>
    <definedName name="__s41" localSheetId="6" hidden="1">{"form-D1",#N/A,FALSE,"FORM-D1";"form-D1_amt",#N/A,FALSE,"FORM-D1"}</definedName>
    <definedName name="__s41" localSheetId="3" hidden="1">{"form-D1",#N/A,FALSE,"FORM-D1";"form-D1_amt",#N/A,FALSE,"FORM-D1"}</definedName>
    <definedName name="__s41" localSheetId="8" hidden="1">{"form-D1",#N/A,FALSE,"FORM-D1";"form-D1_amt",#N/A,FALSE,"FORM-D1"}</definedName>
    <definedName name="__s41" localSheetId="9" hidden="1">{"form-D1",#N/A,FALSE,"FORM-D1";"form-D1_amt",#N/A,FALSE,"FORM-D1"}</definedName>
    <definedName name="__s41" localSheetId="7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2" hidden="1">{"form-D1",#N/A,FALSE,"FORM-D1";"form-D1_amt",#N/A,FALSE,"FORM-D1"}</definedName>
    <definedName name="__s41" localSheetId="0" hidden="1">{"form-D1",#N/A,FALSE,"FORM-D1";"form-D1_amt",#N/A,FALSE,"FORM-D1"}</definedName>
    <definedName name="__s41" localSheetId="5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4">#REF!</definedName>
    <definedName name="_123" localSheetId="3">#REF!</definedName>
    <definedName name="_123" localSheetId="8">#REF!</definedName>
    <definedName name="_123" localSheetId="9">#REF!</definedName>
    <definedName name="_123" localSheetId="7">#REF!</definedName>
    <definedName name="_123" localSheetId="10">#REF!</definedName>
    <definedName name="_123" localSheetId="11">#REF!</definedName>
    <definedName name="_123" localSheetId="5">#REF!</definedName>
    <definedName name="_123">#REF!</definedName>
    <definedName name="_124" localSheetId="4" hidden="1">#REF!</definedName>
    <definedName name="_124" localSheetId="8" hidden="1">#REF!</definedName>
    <definedName name="_124" localSheetId="9" hidden="1">#REF!</definedName>
    <definedName name="_124" localSheetId="7" hidden="1">#REF!</definedName>
    <definedName name="_124" localSheetId="5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4">#REF!</definedName>
    <definedName name="_4321" localSheetId="3">#REF!</definedName>
    <definedName name="_4321" localSheetId="8">#REF!</definedName>
    <definedName name="_4321" localSheetId="9">#REF!</definedName>
    <definedName name="_4321" localSheetId="7">#REF!</definedName>
    <definedName name="_4321" localSheetId="10">#REF!</definedName>
    <definedName name="_4321" localSheetId="11">#REF!</definedName>
    <definedName name="_4321" localSheetId="5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4">#REF!</definedName>
    <definedName name="_A1" localSheetId="3">#REF!</definedName>
    <definedName name="_A1" localSheetId="8">#REF!</definedName>
    <definedName name="_A1" localSheetId="9">#REF!</definedName>
    <definedName name="_A1" localSheetId="7">#REF!</definedName>
    <definedName name="_A1" localSheetId="10">#REF!</definedName>
    <definedName name="_A1" localSheetId="11">#REF!</definedName>
    <definedName name="_A1" localSheetId="5">#REF!</definedName>
    <definedName name="_A1">#REF!</definedName>
    <definedName name="_A10" localSheetId="4">#REF!</definedName>
    <definedName name="_A10" localSheetId="3">#REF!</definedName>
    <definedName name="_A10" localSheetId="8">#REF!</definedName>
    <definedName name="_A10" localSheetId="9">#REF!</definedName>
    <definedName name="_A10" localSheetId="7">#REF!</definedName>
    <definedName name="_A10" localSheetId="10">#REF!</definedName>
    <definedName name="_A10" localSheetId="11">#REF!</definedName>
    <definedName name="_A10" localSheetId="5">#REF!</definedName>
    <definedName name="_A10">#REF!</definedName>
    <definedName name="_A13" localSheetId="4">#REF!</definedName>
    <definedName name="_A13" localSheetId="3">#REF!</definedName>
    <definedName name="_A13" localSheetId="8">#REF!</definedName>
    <definedName name="_A13" localSheetId="9">#REF!</definedName>
    <definedName name="_A13" localSheetId="7">#REF!</definedName>
    <definedName name="_A13" localSheetId="10">#REF!</definedName>
    <definedName name="_A13" localSheetId="11">#REF!</definedName>
    <definedName name="_A13" localSheetId="5">#REF!</definedName>
    <definedName name="_A13">#REF!</definedName>
    <definedName name="_A2" localSheetId="4">#REF!</definedName>
    <definedName name="_A2" localSheetId="3">#REF!</definedName>
    <definedName name="_A2" localSheetId="8">#REF!</definedName>
    <definedName name="_A2" localSheetId="9">#REF!</definedName>
    <definedName name="_A2" localSheetId="7">#REF!</definedName>
    <definedName name="_A2" localSheetId="10">#REF!</definedName>
    <definedName name="_A2" localSheetId="11">#REF!</definedName>
    <definedName name="_A2" localSheetId="5">#REF!</definedName>
    <definedName name="_A2">#REF!</definedName>
    <definedName name="_A3" localSheetId="4">#REF!</definedName>
    <definedName name="_A3" localSheetId="3">#REF!</definedName>
    <definedName name="_A3" localSheetId="8">#REF!</definedName>
    <definedName name="_A3" localSheetId="9">#REF!</definedName>
    <definedName name="_A3" localSheetId="7">#REF!</definedName>
    <definedName name="_A3" localSheetId="10">#REF!</definedName>
    <definedName name="_A3" localSheetId="11">#REF!</definedName>
    <definedName name="_A3" localSheetId="5">#REF!</definedName>
    <definedName name="_A3">#REF!</definedName>
    <definedName name="_A31" localSheetId="4">#REF!</definedName>
    <definedName name="_A31" localSheetId="3">#REF!</definedName>
    <definedName name="_A31" localSheetId="8">#REF!</definedName>
    <definedName name="_A31" localSheetId="9">#REF!</definedName>
    <definedName name="_A31" localSheetId="7">#REF!</definedName>
    <definedName name="_A31" localSheetId="10">#REF!</definedName>
    <definedName name="_A31" localSheetId="11">#REF!</definedName>
    <definedName name="_A31" localSheetId="5">#REF!</definedName>
    <definedName name="_A31">#REF!</definedName>
    <definedName name="_A321" localSheetId="4">#REF!</definedName>
    <definedName name="_A321" localSheetId="3">#REF!</definedName>
    <definedName name="_A321" localSheetId="8">#REF!</definedName>
    <definedName name="_A321" localSheetId="9">#REF!</definedName>
    <definedName name="_A321" localSheetId="7">#REF!</definedName>
    <definedName name="_A321" localSheetId="10">#REF!</definedName>
    <definedName name="_A321" localSheetId="11">#REF!</definedName>
    <definedName name="_A321" localSheetId="5">#REF!</definedName>
    <definedName name="_A321">#REF!</definedName>
    <definedName name="_A4" localSheetId="4">#REF!</definedName>
    <definedName name="_A4" localSheetId="3">#REF!</definedName>
    <definedName name="_A4" localSheetId="8">#REF!</definedName>
    <definedName name="_A4" localSheetId="9">#REF!</definedName>
    <definedName name="_A4" localSheetId="7">#REF!</definedName>
    <definedName name="_A4" localSheetId="10">#REF!</definedName>
    <definedName name="_A4" localSheetId="11">#REF!</definedName>
    <definedName name="_A4" localSheetId="5">#REF!</definedName>
    <definedName name="_A4">#REF!</definedName>
    <definedName name="_A5" localSheetId="4">#REF!</definedName>
    <definedName name="_A5" localSheetId="3">#REF!</definedName>
    <definedName name="_A5" localSheetId="8">#REF!</definedName>
    <definedName name="_A5" localSheetId="9">#REF!</definedName>
    <definedName name="_A5" localSheetId="7">#REF!</definedName>
    <definedName name="_A5" localSheetId="10">#REF!</definedName>
    <definedName name="_A5" localSheetId="11">#REF!</definedName>
    <definedName name="_A5" localSheetId="5">#REF!</definedName>
    <definedName name="_A5">#REF!</definedName>
    <definedName name="_A6" localSheetId="4">#REF!</definedName>
    <definedName name="_A6" localSheetId="3">#REF!</definedName>
    <definedName name="_A6" localSheetId="8">#REF!</definedName>
    <definedName name="_A6" localSheetId="9">#REF!</definedName>
    <definedName name="_A6" localSheetId="7">#REF!</definedName>
    <definedName name="_A6" localSheetId="10">#REF!</definedName>
    <definedName name="_A6" localSheetId="11">#REF!</definedName>
    <definedName name="_A6" localSheetId="5">#REF!</definedName>
    <definedName name="_A6">#REF!</definedName>
    <definedName name="_A65537">#REF!</definedName>
    <definedName name="_A655600" localSheetId="4">#REF!</definedName>
    <definedName name="_A655600" localSheetId="3">#REF!</definedName>
    <definedName name="_A655600" localSheetId="8">#REF!</definedName>
    <definedName name="_A655600" localSheetId="9">#REF!</definedName>
    <definedName name="_A655600" localSheetId="7">#REF!</definedName>
    <definedName name="_A655600" localSheetId="10">#REF!</definedName>
    <definedName name="_A655600" localSheetId="11">#REF!</definedName>
    <definedName name="_A655600" localSheetId="5">#REF!</definedName>
    <definedName name="_A655600">#REF!</definedName>
    <definedName name="_a655601" localSheetId="4">#REF!</definedName>
    <definedName name="_a655601" localSheetId="3">#REF!</definedName>
    <definedName name="_a655601" localSheetId="8">#REF!</definedName>
    <definedName name="_a655601" localSheetId="9">#REF!</definedName>
    <definedName name="_a655601" localSheetId="7">#REF!</definedName>
    <definedName name="_a655601" localSheetId="10">#REF!</definedName>
    <definedName name="_a655601" localSheetId="11">#REF!</definedName>
    <definedName name="_a655601" localSheetId="5">#REF!</definedName>
    <definedName name="_a655601">#REF!</definedName>
    <definedName name="_A7" localSheetId="4">#REF!</definedName>
    <definedName name="_A7" localSheetId="3">#REF!</definedName>
    <definedName name="_A7" localSheetId="8">#REF!</definedName>
    <definedName name="_A7" localSheetId="9">#REF!</definedName>
    <definedName name="_A7" localSheetId="7">#REF!</definedName>
    <definedName name="_A7" localSheetId="10">#REF!</definedName>
    <definedName name="_A7" localSheetId="11">#REF!</definedName>
    <definedName name="_A7" localSheetId="5">#REF!</definedName>
    <definedName name="_A7">#REF!</definedName>
    <definedName name="_A8" localSheetId="4">#REF!</definedName>
    <definedName name="_A8" localSheetId="3">#REF!</definedName>
    <definedName name="_A8" localSheetId="8">#REF!</definedName>
    <definedName name="_A8" localSheetId="9">#REF!</definedName>
    <definedName name="_A8" localSheetId="7">#REF!</definedName>
    <definedName name="_A8" localSheetId="10">#REF!</definedName>
    <definedName name="_A8" localSheetId="11">#REF!</definedName>
    <definedName name="_A8" localSheetId="5">#REF!</definedName>
    <definedName name="_A8">#REF!</definedName>
    <definedName name="_A81613">#REF!</definedName>
    <definedName name="_A9" localSheetId="4">#REF!</definedName>
    <definedName name="_A9" localSheetId="3">#REF!</definedName>
    <definedName name="_A9" localSheetId="8">#REF!</definedName>
    <definedName name="_A9" localSheetId="9">#REF!</definedName>
    <definedName name="_A9" localSheetId="7">#REF!</definedName>
    <definedName name="_A9" localSheetId="10">#REF!</definedName>
    <definedName name="_A9" localSheetId="11">#REF!</definedName>
    <definedName name="_A9" localSheetId="5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4">#REF!</definedName>
    <definedName name="_B1" localSheetId="3">#REF!</definedName>
    <definedName name="_B1" localSheetId="8">#REF!</definedName>
    <definedName name="_B1" localSheetId="9">#REF!</definedName>
    <definedName name="_B1" localSheetId="7">#REF!</definedName>
    <definedName name="_B1" localSheetId="10">#REF!</definedName>
    <definedName name="_B1" localSheetId="11">#REF!</definedName>
    <definedName name="_B1" localSheetId="5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localSheetId="6" hidden="1">{"'Sheet1'!$A$4386:$N$4591"}</definedName>
    <definedName name="_dec05" localSheetId="3" hidden="1">{"'Sheet1'!$A$4386:$N$4591"}</definedName>
    <definedName name="_dec05" localSheetId="8" hidden="1">{"'Sheet1'!$A$4386:$N$4591"}</definedName>
    <definedName name="_dec05" localSheetId="9" hidden="1">{"'Sheet1'!$A$4386:$N$4591"}</definedName>
    <definedName name="_dec05" localSheetId="7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2" hidden="1">{"'Sheet1'!$A$4386:$N$4591"}</definedName>
    <definedName name="_dec05" localSheetId="0" hidden="1">{"'Sheet1'!$A$4386:$N$4591"}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4" hidden="1">{"'PROFITABILITY'!$A$1:$F$45"}</definedName>
    <definedName name="_f1" localSheetId="6" hidden="1">{"'PROFITABILITY'!$A$1:$F$45"}</definedName>
    <definedName name="_f1" localSheetId="3" hidden="1">{"'PROFITABILITY'!$A$1:$F$45"}</definedName>
    <definedName name="_f1" localSheetId="8" hidden="1">{"'PROFITABILITY'!$A$1:$F$45"}</definedName>
    <definedName name="_f1" localSheetId="9" hidden="1">{"'PROFITABILITY'!$A$1:$F$45"}</definedName>
    <definedName name="_f1" localSheetId="7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2" hidden="1">{"'PROFITABILITY'!$A$1:$F$45"}</definedName>
    <definedName name="_f1" localSheetId="0" hidden="1">{"'PROFITABILITY'!$A$1:$F$45"}</definedName>
    <definedName name="_f1" localSheetId="5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4" hidden="1">#REF!</definedName>
    <definedName name="_Fill" localSheetId="3" hidden="1">#REF!</definedName>
    <definedName name="_Fill" localSheetId="1" hidden="1">#REF!</definedName>
    <definedName name="_Fill" localSheetId="8" hidden="1">#REF!</definedName>
    <definedName name="_Fill" localSheetId="9" hidden="1">#REF!</definedName>
    <definedName name="_Fill" localSheetId="7" hidden="1">#REF!</definedName>
    <definedName name="_Fill" localSheetId="10" hidden="1">#REF!</definedName>
    <definedName name="_Fill" localSheetId="11" hidden="1">#REF!</definedName>
    <definedName name="_Fill" localSheetId="5" hidden="1">#REF!</definedName>
    <definedName name="_Fill" hidden="1">#REF!</definedName>
    <definedName name="_Fill_1">"#REF!"</definedName>
    <definedName name="_Fill1" hidden="1">#REF!</definedName>
    <definedName name="_xlnm._FilterDatabase" localSheetId="4" hidden="1">'Check Survey '!$A$4:$K$23</definedName>
    <definedName name="_xlnm._FilterDatabase" localSheetId="6" hidden="1">'Composite-Survey(05-04-2026)'!$C$9:$AA$86</definedName>
    <definedName name="_xlnm._FilterDatabase" localSheetId="3" hidden="1">'Detail Survey'!$A$4:$N$29</definedName>
    <definedName name="_xlnm._FilterDatabase" localSheetId="8" hidden="1">Earthing!$A$4:$L$4</definedName>
    <definedName name="_xlnm._FilterDatabase" localSheetId="9" hidden="1">Erection!$A$4:$M$324</definedName>
    <definedName name="_xlnm._FilterDatabase" localSheetId="7" hidden="1">FDN!$A$4:$M$4</definedName>
    <definedName name="_xlnm._FilterDatabase" localSheetId="0" hidden="1">'Visual Chart '!$C$269:$AS$277</definedName>
    <definedName name="_xlnm._FilterDatabase" localSheetId="5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4" hidden="1">#REF!</definedName>
    <definedName name="_Key1" localSheetId="3" hidden="1">#REF!</definedName>
    <definedName name="_Key1" localSheetId="8" hidden="1">#REF!</definedName>
    <definedName name="_Key1" localSheetId="9" hidden="1">#REF!</definedName>
    <definedName name="_Key1" localSheetId="7" hidden="1">#REF!</definedName>
    <definedName name="_Key1" localSheetId="10" hidden="1">#REF!</definedName>
    <definedName name="_Key1" localSheetId="11" hidden="1">#REF!</definedName>
    <definedName name="_Key1" localSheetId="5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8" hidden="1">#REF!</definedName>
    <definedName name="_Key2" localSheetId="9" hidden="1">#REF!</definedName>
    <definedName name="_Key2" localSheetId="7" hidden="1">#REF!</definedName>
    <definedName name="_Key2" localSheetId="10" hidden="1">#REF!</definedName>
    <definedName name="_Key2" localSheetId="11" hidden="1">#REF!</definedName>
    <definedName name="_Key2" localSheetId="5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4" hidden="1">{"'PROFITABILITY'!$A$1:$F$45"}</definedName>
    <definedName name="_Nov2007" localSheetId="6" hidden="1">{"'PROFITABILITY'!$A$1:$F$45"}</definedName>
    <definedName name="_Nov2007" localSheetId="3" hidden="1">{"'PROFITABILITY'!$A$1:$F$45"}</definedName>
    <definedName name="_Nov2007" localSheetId="8" hidden="1">{"'PROFITABILITY'!$A$1:$F$45"}</definedName>
    <definedName name="_Nov2007" localSheetId="9" hidden="1">{"'PROFITABILITY'!$A$1:$F$45"}</definedName>
    <definedName name="_Nov2007" localSheetId="7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2" hidden="1">{"'PROFITABILITY'!$A$1:$F$45"}</definedName>
    <definedName name="_Nov2007" localSheetId="0" hidden="1">{"'PROFITABILITY'!$A$1:$F$45"}</definedName>
    <definedName name="_Nov2007" localSheetId="5" hidden="1">{"'PROFITABILITY'!$A$1:$F$45"}</definedName>
    <definedName name="_Nov2007" hidden="1">{"'PROFITABILITY'!$A$1:$F$45"}</definedName>
    <definedName name="_nt75">#REF!</definedName>
    <definedName name="_OK1" localSheetId="4">#REF!</definedName>
    <definedName name="_OK1" localSheetId="3">#REF!</definedName>
    <definedName name="_OK1" localSheetId="8">#REF!</definedName>
    <definedName name="_OK1" localSheetId="9">#REF!</definedName>
    <definedName name="_OK1" localSheetId="7">#REF!</definedName>
    <definedName name="_OK1" localSheetId="10">#REF!</definedName>
    <definedName name="_OK1" localSheetId="11">#REF!</definedName>
    <definedName name="_OK1" localSheetId="5">#REF!</definedName>
    <definedName name="_OK1">#REF!</definedName>
    <definedName name="_OK2" localSheetId="4">#REF!</definedName>
    <definedName name="_OK2" localSheetId="3">#REF!</definedName>
    <definedName name="_OK2" localSheetId="8">#REF!</definedName>
    <definedName name="_OK2" localSheetId="9">#REF!</definedName>
    <definedName name="_OK2" localSheetId="7">#REF!</definedName>
    <definedName name="_OK2" localSheetId="10">#REF!</definedName>
    <definedName name="_OK2" localSheetId="11">#REF!</definedName>
    <definedName name="_OK2" localSheetId="5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4" hidden="1">{"form-D1",#N/A,FALSE,"FORM-D1";"form-D1_amt",#N/A,FALSE,"FORM-D1"}</definedName>
    <definedName name="_s41" localSheetId="6" hidden="1">{"form-D1",#N/A,FALSE,"FORM-D1";"form-D1_amt",#N/A,FALSE,"FORM-D1"}</definedName>
    <definedName name="_s41" localSheetId="3" hidden="1">{"form-D1",#N/A,FALSE,"FORM-D1";"form-D1_amt",#N/A,FALSE,"FORM-D1"}</definedName>
    <definedName name="_s41" localSheetId="8" hidden="1">{"form-D1",#N/A,FALSE,"FORM-D1";"form-D1_amt",#N/A,FALSE,"FORM-D1"}</definedName>
    <definedName name="_s41" localSheetId="9" hidden="1">{"form-D1",#N/A,FALSE,"FORM-D1";"form-D1_amt",#N/A,FALSE,"FORM-D1"}</definedName>
    <definedName name="_s41" localSheetId="7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2" hidden="1">{"form-D1",#N/A,FALSE,"FORM-D1";"form-D1_amt",#N/A,FALSE,"FORM-D1"}</definedName>
    <definedName name="_s41" localSheetId="0" hidden="1">{"form-D1",#N/A,FALSE,"FORM-D1";"form-D1_amt",#N/A,FALSE,"FORM-D1"}</definedName>
    <definedName name="_s41" localSheetId="5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4" hidden="1">#REF!</definedName>
    <definedName name="_Sort" localSheetId="3" hidden="1">#REF!</definedName>
    <definedName name="_Sort" localSheetId="8" hidden="1">#REF!</definedName>
    <definedName name="_Sort" localSheetId="9" hidden="1">#REF!</definedName>
    <definedName name="_Sort" localSheetId="7" hidden="1">#REF!</definedName>
    <definedName name="_Sort" localSheetId="10" hidden="1">#REF!</definedName>
    <definedName name="_Sort" localSheetId="11" hidden="1">#REF!</definedName>
    <definedName name="_Sort" localSheetId="5" hidden="1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4">#REF!</definedName>
    <definedName name="A" localSheetId="3">#REF!</definedName>
    <definedName name="A" localSheetId="1">#REF!</definedName>
    <definedName name="A" localSheetId="8">#REF!</definedName>
    <definedName name="A" localSheetId="9">#REF!</definedName>
    <definedName name="A" localSheetId="7">#REF!</definedName>
    <definedName name="A" localSheetId="10">#REF!</definedName>
    <definedName name="A" localSheetId="11">#REF!</definedName>
    <definedName name="A" localSheetId="5">#REF!</definedName>
    <definedName name="A">#REF!</definedName>
    <definedName name="A.T.RAJAN" localSheetId="4">#REF!</definedName>
    <definedName name="A.T.RAJAN" localSheetId="3">#REF!</definedName>
    <definedName name="A.T.RAJAN" localSheetId="1">#REF!</definedName>
    <definedName name="A.T.RAJAN" localSheetId="8">#REF!</definedName>
    <definedName name="A.T.RAJAN" localSheetId="9">#REF!</definedName>
    <definedName name="A.T.RAJAN" localSheetId="7">#REF!</definedName>
    <definedName name="A.T.RAJAN" localSheetId="10">#REF!</definedName>
    <definedName name="A.T.RAJAN" localSheetId="11">#REF!</definedName>
    <definedName name="A.T.RAJAN" localSheetId="5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4">#REF!</definedName>
    <definedName name="A1_" localSheetId="3">#REF!</definedName>
    <definedName name="A1_" localSheetId="1">#REF!</definedName>
    <definedName name="A1_" localSheetId="8">#REF!</definedName>
    <definedName name="A1_" localSheetId="9">#REF!</definedName>
    <definedName name="A1_" localSheetId="7">#REF!</definedName>
    <definedName name="A1_" localSheetId="10">#REF!</definedName>
    <definedName name="A1_" localSheetId="11">#REF!</definedName>
    <definedName name="A1_" localSheetId="5">#REF!</definedName>
    <definedName name="A1_">#REF!</definedName>
    <definedName name="A1____0">#REF!</definedName>
    <definedName name="A1____13">#REF!</definedName>
    <definedName name="A10_" localSheetId="4">#REF!</definedName>
    <definedName name="A10_" localSheetId="3">#REF!</definedName>
    <definedName name="A10_" localSheetId="1">#REF!</definedName>
    <definedName name="A10_" localSheetId="8">#REF!</definedName>
    <definedName name="A10_" localSheetId="9">#REF!</definedName>
    <definedName name="A10_" localSheetId="7">#REF!</definedName>
    <definedName name="A10_" localSheetId="10">#REF!</definedName>
    <definedName name="A10_" localSheetId="11">#REF!</definedName>
    <definedName name="A10_" localSheetId="5">#REF!</definedName>
    <definedName name="A10_">#REF!</definedName>
    <definedName name="A10____0">#REF!</definedName>
    <definedName name="A10____13">#REF!</definedName>
    <definedName name="A13_" localSheetId="4">#REF!</definedName>
    <definedName name="A13_" localSheetId="3">#REF!</definedName>
    <definedName name="A13_" localSheetId="1">#REF!</definedName>
    <definedName name="A13_" localSheetId="8">#REF!</definedName>
    <definedName name="A13_" localSheetId="9">#REF!</definedName>
    <definedName name="A13_" localSheetId="7">#REF!</definedName>
    <definedName name="A13_" localSheetId="10">#REF!</definedName>
    <definedName name="A13_" localSheetId="11">#REF!</definedName>
    <definedName name="A13_" localSheetId="5">#REF!</definedName>
    <definedName name="A13_">#REF!</definedName>
    <definedName name="A13____0">#REF!</definedName>
    <definedName name="A13____13">#REF!</definedName>
    <definedName name="a1a">#REF!</definedName>
    <definedName name="A2_" localSheetId="4">#REF!</definedName>
    <definedName name="A2_" localSheetId="3">#REF!</definedName>
    <definedName name="A2_" localSheetId="1">#REF!</definedName>
    <definedName name="A2_" localSheetId="8">#REF!</definedName>
    <definedName name="A2_" localSheetId="9">#REF!</definedName>
    <definedName name="A2_" localSheetId="7">#REF!</definedName>
    <definedName name="A2_" localSheetId="10">#REF!</definedName>
    <definedName name="A2_" localSheetId="11">#REF!</definedName>
    <definedName name="A2_" localSheetId="5">#REF!</definedName>
    <definedName name="A2_">#REF!</definedName>
    <definedName name="A2____0">#REF!</definedName>
    <definedName name="A2____13">#REF!</definedName>
    <definedName name="a2a">#REF!</definedName>
    <definedName name="A3_" localSheetId="4">#REF!</definedName>
    <definedName name="A3_" localSheetId="3">#REF!</definedName>
    <definedName name="A3_" localSheetId="1">#REF!</definedName>
    <definedName name="A3_" localSheetId="8">#REF!</definedName>
    <definedName name="A3_" localSheetId="9">#REF!</definedName>
    <definedName name="A3_" localSheetId="7">#REF!</definedName>
    <definedName name="A3_" localSheetId="10">#REF!</definedName>
    <definedName name="A3_" localSheetId="11">#REF!</definedName>
    <definedName name="A3_" localSheetId="5">#REF!</definedName>
    <definedName name="A3_">#REF!</definedName>
    <definedName name="A3____0">#REF!</definedName>
    <definedName name="A3____13">#REF!</definedName>
    <definedName name="A4_" localSheetId="4">#REF!</definedName>
    <definedName name="A4_" localSheetId="3">#REF!</definedName>
    <definedName name="A4_" localSheetId="1">#REF!</definedName>
    <definedName name="A4_" localSheetId="8">#REF!</definedName>
    <definedName name="A4_" localSheetId="9">#REF!</definedName>
    <definedName name="A4_" localSheetId="7">#REF!</definedName>
    <definedName name="A4_" localSheetId="10">#REF!</definedName>
    <definedName name="A4_" localSheetId="11">#REF!</definedName>
    <definedName name="A4_" localSheetId="5">#REF!</definedName>
    <definedName name="A4_">#REF!</definedName>
    <definedName name="A4____0">#REF!</definedName>
    <definedName name="A4____13">#REF!</definedName>
    <definedName name="A5_" localSheetId="4">#REF!</definedName>
    <definedName name="A5_" localSheetId="3">#REF!</definedName>
    <definedName name="A5_" localSheetId="1">#REF!</definedName>
    <definedName name="A5_" localSheetId="8">#REF!</definedName>
    <definedName name="A5_" localSheetId="9">#REF!</definedName>
    <definedName name="A5_" localSheetId="7">#REF!</definedName>
    <definedName name="A5_" localSheetId="10">#REF!</definedName>
    <definedName name="A5_" localSheetId="11">#REF!</definedName>
    <definedName name="A5_" localSheetId="5">#REF!</definedName>
    <definedName name="A5_">#REF!</definedName>
    <definedName name="A5____0">#REF!</definedName>
    <definedName name="A5____13">#REF!</definedName>
    <definedName name="A6_" localSheetId="4">#REF!</definedName>
    <definedName name="A6_" localSheetId="3">#REF!</definedName>
    <definedName name="A6_" localSheetId="1">#REF!</definedName>
    <definedName name="A6_" localSheetId="8">#REF!</definedName>
    <definedName name="A6_" localSheetId="9">#REF!</definedName>
    <definedName name="A6_" localSheetId="7">#REF!</definedName>
    <definedName name="A6_" localSheetId="10">#REF!</definedName>
    <definedName name="A6_" localSheetId="11">#REF!</definedName>
    <definedName name="A6_" localSheetId="5">#REF!</definedName>
    <definedName name="A6_">#REF!</definedName>
    <definedName name="A6____0">#REF!</definedName>
    <definedName name="A6____13">#REF!</definedName>
    <definedName name="A7_" localSheetId="4">#REF!</definedName>
    <definedName name="A7_" localSheetId="3">#REF!</definedName>
    <definedName name="A7_" localSheetId="1">#REF!</definedName>
    <definedName name="A7_" localSheetId="8">#REF!</definedName>
    <definedName name="A7_" localSheetId="9">#REF!</definedName>
    <definedName name="A7_" localSheetId="7">#REF!</definedName>
    <definedName name="A7_" localSheetId="10">#REF!</definedName>
    <definedName name="A7_" localSheetId="11">#REF!</definedName>
    <definedName name="A7_" localSheetId="5">#REF!</definedName>
    <definedName name="A7_">#REF!</definedName>
    <definedName name="A7____0">#REF!</definedName>
    <definedName name="A7____13">#REF!</definedName>
    <definedName name="A8_" localSheetId="4">#REF!</definedName>
    <definedName name="A8_" localSheetId="3">#REF!</definedName>
    <definedName name="A8_" localSheetId="1">#REF!</definedName>
    <definedName name="A8_" localSheetId="8">#REF!</definedName>
    <definedName name="A8_" localSheetId="9">#REF!</definedName>
    <definedName name="A8_" localSheetId="7">#REF!</definedName>
    <definedName name="A8_" localSheetId="10">#REF!</definedName>
    <definedName name="A8_" localSheetId="11">#REF!</definedName>
    <definedName name="A8_" localSheetId="5">#REF!</definedName>
    <definedName name="A8_">#REF!</definedName>
    <definedName name="A8____0">#REF!</definedName>
    <definedName name="A8____13">#REF!</definedName>
    <definedName name="A9_" localSheetId="4">#REF!</definedName>
    <definedName name="A9_" localSheetId="3">#REF!</definedName>
    <definedName name="A9_" localSheetId="1">#REF!</definedName>
    <definedName name="A9_" localSheetId="8">#REF!</definedName>
    <definedName name="A9_" localSheetId="9">#REF!</definedName>
    <definedName name="A9_" localSheetId="7">#REF!</definedName>
    <definedName name="A9_" localSheetId="10">#REF!</definedName>
    <definedName name="A9_" localSheetId="11">#REF!</definedName>
    <definedName name="A9_" localSheetId="5">#REF!</definedName>
    <definedName name="A9_">#REF!</definedName>
    <definedName name="A9____0">#REF!</definedName>
    <definedName name="A9____13">#REF!</definedName>
    <definedName name="AA" localSheetId="4">#REF!</definedName>
    <definedName name="AA" localSheetId="3">#REF!</definedName>
    <definedName name="AA" localSheetId="1">#REF!</definedName>
    <definedName name="AA" localSheetId="8">#REF!</definedName>
    <definedName name="AA" localSheetId="9">#REF!</definedName>
    <definedName name="AA" localSheetId="7">#REF!</definedName>
    <definedName name="AA" localSheetId="10">#REF!</definedName>
    <definedName name="AA" localSheetId="11">#REF!</definedName>
    <definedName name="AA" localSheetId="5">#REF!</definedName>
    <definedName name="AA">#REF!</definedName>
    <definedName name="AAA" localSheetId="4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0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3">#REF!</definedName>
    <definedName name="aaaa" localSheetId="1">#REF!</definedName>
    <definedName name="aaaa" localSheetId="8">#REF!</definedName>
    <definedName name="aaaa" localSheetId="9">#REF!</definedName>
    <definedName name="aaaa" localSheetId="7">#REF!</definedName>
    <definedName name="aaaa" localSheetId="10">#REF!</definedName>
    <definedName name="aaaa" localSheetId="11">#REF!</definedName>
    <definedName name="aaaa" localSheetId="5">#REF!</definedName>
    <definedName name="aaaa">#REF!</definedName>
    <definedName name="aaaaaaaaaaa">#REF!</definedName>
    <definedName name="aaaaaaaaaaaa" localSheetId="4">#REF!</definedName>
    <definedName name="aaaaaaaaaaaa" localSheetId="3">#REF!</definedName>
    <definedName name="aaaaaaaaaaaa" localSheetId="8">#REF!</definedName>
    <definedName name="aaaaaaaaaaaa" localSheetId="9">#REF!</definedName>
    <definedName name="aaaaaaaaaaaa" localSheetId="7">#REF!</definedName>
    <definedName name="aaaaaaaaaaaa" localSheetId="10">#REF!</definedName>
    <definedName name="aaaaaaaaaaaa" localSheetId="11">#REF!</definedName>
    <definedName name="aaaaaaaaaaaa" localSheetId="5">#REF!</definedName>
    <definedName name="aaaaaaaaaaaa">#REF!</definedName>
    <definedName name="aaaaaaaaaaaaa" localSheetId="4">#REF!</definedName>
    <definedName name="aaaaaaaaaaaaa" localSheetId="3">#REF!</definedName>
    <definedName name="aaaaaaaaaaaaa" localSheetId="8">#REF!</definedName>
    <definedName name="aaaaaaaaaaaaa" localSheetId="9">#REF!</definedName>
    <definedName name="aaaaaaaaaaaaa" localSheetId="7">#REF!</definedName>
    <definedName name="aaaaaaaaaaaaa" localSheetId="10">#REF!</definedName>
    <definedName name="aaaaaaaaaaaaa" localSheetId="11">#REF!</definedName>
    <definedName name="aaaaaaaaaaaaa" localSheetId="5">#REF!</definedName>
    <definedName name="aaaaaaaaaaaaa">#REF!</definedName>
    <definedName name="AAAAAAAAAAAAAAAAAAAAAAAAAAAAAAAAAAAAAAAAA">#REF!</definedName>
    <definedName name="aac" localSheetId="4" hidden="1">{"'PROFITABILITY'!$A$1:$F$45"}</definedName>
    <definedName name="aac" localSheetId="6" hidden="1">{"'PROFITABILITY'!$A$1:$F$45"}</definedName>
    <definedName name="aac" localSheetId="3" hidden="1">{"'PROFITABILITY'!$A$1:$F$45"}</definedName>
    <definedName name="aac" localSheetId="8" hidden="1">{"'PROFITABILITY'!$A$1:$F$45"}</definedName>
    <definedName name="aac" localSheetId="9" hidden="1">{"'PROFITABILITY'!$A$1:$F$45"}</definedName>
    <definedName name="aac" localSheetId="7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2" hidden="1">{"'PROFITABILITY'!$A$1:$F$45"}</definedName>
    <definedName name="aac" localSheetId="0" hidden="1">{"'PROFITABILITY'!$A$1:$F$45"}</definedName>
    <definedName name="aac" localSheetId="5" hidden="1">{"'PROFITABILITY'!$A$1:$F$45"}</definedName>
    <definedName name="aac" hidden="1">{"'PROFITABILITY'!$A$1:$F$45"}</definedName>
    <definedName name="aaffa" localSheetId="4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localSheetId="7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4" hidden="1">{"'PROFITABILITY'!$A$1:$F$45"}</definedName>
    <definedName name="aav" localSheetId="6" hidden="1">{"'PROFITABILITY'!$A$1:$F$45"}</definedName>
    <definedName name="aav" localSheetId="3" hidden="1">{"'PROFITABILITY'!$A$1:$F$45"}</definedName>
    <definedName name="aav" localSheetId="8" hidden="1">{"'PROFITABILITY'!$A$1:$F$45"}</definedName>
    <definedName name="aav" localSheetId="9" hidden="1">{"'PROFITABILITY'!$A$1:$F$45"}</definedName>
    <definedName name="aav" localSheetId="7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2" hidden="1">{"'PROFITABILITY'!$A$1:$F$45"}</definedName>
    <definedName name="aav" localSheetId="0" hidden="1">{"'PROFITABILITY'!$A$1:$F$45"}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 localSheetId="3">#REF!</definedName>
    <definedName name="ab" localSheetId="1">#REF!</definedName>
    <definedName name="ab" localSheetId="8">#REF!</definedName>
    <definedName name="ab" localSheetId="9">#REF!</definedName>
    <definedName name="ab" localSheetId="7">#REF!</definedName>
    <definedName name="ab" localSheetId="10">#REF!</definedName>
    <definedName name="ab" localSheetId="11">#REF!</definedName>
    <definedName name="ab" localSheetId="5">#REF!</definedName>
    <definedName name="ab">#REF!</definedName>
    <definedName name="aba" localSheetId="4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localSheetId="7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4">#REF!</definedName>
    <definedName name="ABC" localSheetId="3">#REF!</definedName>
    <definedName name="ABC" localSheetId="1">#REF!</definedName>
    <definedName name="ABC" localSheetId="8">#REF!</definedName>
    <definedName name="ABC" localSheetId="9">#REF!</definedName>
    <definedName name="ABC" localSheetId="7">#REF!</definedName>
    <definedName name="ABC" localSheetId="10">#REF!</definedName>
    <definedName name="ABC" localSheetId="11">#REF!</definedName>
    <definedName name="ABC" localSheetId="5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4">(PeriodInActual*(#REF!&gt;0))*PeriodInPlan</definedName>
    <definedName name="Actual" localSheetId="6">(PeriodInActual*(#REF!&gt;0))*PeriodInPlan</definedName>
    <definedName name="Actual" localSheetId="3">(PeriodInActual*(#REF!&gt;0))*PeriodInPlan</definedName>
    <definedName name="Actual" localSheetId="8">(PeriodInActual*(#REF!&gt;0))*PeriodInPlan</definedName>
    <definedName name="Actual" localSheetId="9">(PeriodInActual*(#REF!&gt;0))*PeriodInPlan</definedName>
    <definedName name="Actual" localSheetId="7">(PeriodInActual*(#REF!&gt;0))*PeriodInPlan</definedName>
    <definedName name="Actual" localSheetId="10">(PeriodInActual*(#REF!&gt;0))*PeriodInPlan</definedName>
    <definedName name="Actual" localSheetId="11">(PeriodInActual*(#REF!&gt;0))*PeriodInPlan</definedName>
    <definedName name="Actual" localSheetId="2">(PeriodInActual*(#REF!&gt;0))*PeriodInPlan</definedName>
    <definedName name="Actual" localSheetId="0">(PeriodInActual*(#REF!&gt;0))*PeriodInPlan</definedName>
    <definedName name="Actual" localSheetId="5">([0]!PeriodInActual*(#REF!&gt;0))*[0]!PeriodInPlan</definedName>
    <definedName name="Actual">(PeriodInActual*(#REF!&gt;0))*PeriodInPlan</definedName>
    <definedName name="ActualBeyond" localSheetId="4">PeriodInActual*(#REF!&gt;0)</definedName>
    <definedName name="ActualBeyond" localSheetId="6">PeriodInActual*(#REF!&gt;0)</definedName>
    <definedName name="ActualBeyond" localSheetId="3">PeriodInActual*(#REF!&gt;0)</definedName>
    <definedName name="ActualBeyond" localSheetId="8">PeriodInActual*(#REF!&gt;0)</definedName>
    <definedName name="ActualBeyond" localSheetId="9">PeriodInActual*(#REF!&gt;0)</definedName>
    <definedName name="ActualBeyond" localSheetId="7">PeriodInActual*(#REF!&gt;0)</definedName>
    <definedName name="ActualBeyond" localSheetId="10">PeriodInActual*(#REF!&gt;0)</definedName>
    <definedName name="ActualBeyond" localSheetId="11">PeriodInActual*(#REF!&gt;0)</definedName>
    <definedName name="ActualBeyond" localSheetId="2">PeriodInActual*(#REF!&gt;0)</definedName>
    <definedName name="ActualBeyond" localSheetId="0">PeriodInActual*(#REF!&gt;0)</definedName>
    <definedName name="ActualBeyond" localSheetId="5">[0]!PeriodInActual*(#REF!&gt;0)</definedName>
    <definedName name="ActualBeyond">PeriodInActual*(#REF!&gt;0)</definedName>
    <definedName name="ad">#REF!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4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localSheetId="7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4">#REF!</definedName>
    <definedName name="adfs" localSheetId="3">#REF!</definedName>
    <definedName name="adfs" localSheetId="8">#REF!</definedName>
    <definedName name="adfs" localSheetId="9">#REF!</definedName>
    <definedName name="adfs" localSheetId="7">#REF!</definedName>
    <definedName name="adfs" localSheetId="10">#REF!</definedName>
    <definedName name="adfs" localSheetId="11">#REF!</definedName>
    <definedName name="adfs" localSheetId="5">#REF!</definedName>
    <definedName name="adfs">#REF!</definedName>
    <definedName name="ADG">#REF!</definedName>
    <definedName name="adgh">#REF!</definedName>
    <definedName name="adj">#REF!</definedName>
    <definedName name="ads" localSheetId="4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localSheetId="7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4">#REF!</definedName>
    <definedName name="ADVIK" localSheetId="3">#REF!</definedName>
    <definedName name="ADVIK" localSheetId="1">#REF!</definedName>
    <definedName name="ADVIK" localSheetId="8">#REF!</definedName>
    <definedName name="ADVIK" localSheetId="9">#REF!</definedName>
    <definedName name="ADVIK" localSheetId="7">#REF!</definedName>
    <definedName name="ADVIK" localSheetId="10">#REF!</definedName>
    <definedName name="ADVIK" localSheetId="11">#REF!</definedName>
    <definedName name="ADVIK" localSheetId="5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4">#REF!</definedName>
    <definedName name="AGE" localSheetId="3">#REF!</definedName>
    <definedName name="AGE" localSheetId="8">#REF!</definedName>
    <definedName name="AGE" localSheetId="9">#REF!</definedName>
    <definedName name="AGE" localSheetId="7">#REF!</definedName>
    <definedName name="AGE" localSheetId="10">#REF!</definedName>
    <definedName name="AGE" localSheetId="11">#REF!</definedName>
    <definedName name="AGE" localSheetId="5">#REF!</definedName>
    <definedName name="AGE">#REF!</definedName>
    <definedName name="ah">#REF!</definedName>
    <definedName name="AICC_Serv">#REF!</definedName>
    <definedName name="AirConditioning">#REF!</definedName>
    <definedName name="ajslk" localSheetId="4" hidden="1">{"form-D1",#N/A,FALSE,"FORM-D1";"form-D1_amt",#N/A,FALSE,"FORM-D1"}</definedName>
    <definedName name="ajslk" localSheetId="6" hidden="1">{"form-D1",#N/A,FALSE,"FORM-D1";"form-D1_amt",#N/A,FALSE,"FORM-D1"}</definedName>
    <definedName name="ajslk" localSheetId="3" hidden="1">{"form-D1",#N/A,FALSE,"FORM-D1";"form-D1_amt",#N/A,FALSE,"FORM-D1"}</definedName>
    <definedName name="ajslk" localSheetId="8" hidden="1">{"form-D1",#N/A,FALSE,"FORM-D1";"form-D1_amt",#N/A,FALSE,"FORM-D1"}</definedName>
    <definedName name="ajslk" localSheetId="9" hidden="1">{"form-D1",#N/A,FALSE,"FORM-D1";"form-D1_amt",#N/A,FALSE,"FORM-D1"}</definedName>
    <definedName name="ajslk" localSheetId="7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2" hidden="1">{"form-D1",#N/A,FALSE,"FORM-D1";"form-D1_amt",#N/A,FALSE,"FORM-D1"}</definedName>
    <definedName name="ajslk" localSheetId="0" hidden="1">{"form-D1",#N/A,FALSE,"FORM-D1";"form-D1_amt",#N/A,FALSE,"FORM-D1"}</definedName>
    <definedName name="ajslk" localSheetId="5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4" hidden="1">{"form-D1",#N/A,FALSE,"FORM-D1";"form-D1_amt",#N/A,FALSE,"FORM-D1"}</definedName>
    <definedName name="aksj" localSheetId="6" hidden="1">{"form-D1",#N/A,FALSE,"FORM-D1";"form-D1_amt",#N/A,FALSE,"FORM-D1"}</definedName>
    <definedName name="aksj" localSheetId="3" hidden="1">{"form-D1",#N/A,FALSE,"FORM-D1";"form-D1_amt",#N/A,FALSE,"FORM-D1"}</definedName>
    <definedName name="aksj" localSheetId="8" hidden="1">{"form-D1",#N/A,FALSE,"FORM-D1";"form-D1_amt",#N/A,FALSE,"FORM-D1"}</definedName>
    <definedName name="aksj" localSheetId="9" hidden="1">{"form-D1",#N/A,FALSE,"FORM-D1";"form-D1_amt",#N/A,FALSE,"FORM-D1"}</definedName>
    <definedName name="aksj" localSheetId="7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2" hidden="1">{"form-D1",#N/A,FALSE,"FORM-D1";"form-D1_amt",#N/A,FALSE,"FORM-D1"}</definedName>
    <definedName name="aksj" localSheetId="0" hidden="1">{"form-D1",#N/A,FALSE,"FORM-D1";"form-D1_amt",#N/A,FALSE,"FORM-D1"}</definedName>
    <definedName name="aksj" localSheetId="5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4">#REF!</definedName>
    <definedName name="ANNEX4" localSheetId="3">#REF!</definedName>
    <definedName name="ANNEX4" localSheetId="8">#REF!</definedName>
    <definedName name="ANNEX4" localSheetId="9">#REF!</definedName>
    <definedName name="ANNEX4" localSheetId="7">#REF!</definedName>
    <definedName name="ANNEX4" localSheetId="10">#REF!</definedName>
    <definedName name="ANNEX4" localSheetId="11">#REF!</definedName>
    <definedName name="ANNEX4" localSheetId="5">#REF!</definedName>
    <definedName name="ANNEX4">#REF!</definedName>
    <definedName name="annex4.1" localSheetId="4">#REF!</definedName>
    <definedName name="annex4.1" localSheetId="3">#REF!</definedName>
    <definedName name="annex4.1" localSheetId="8">#REF!</definedName>
    <definedName name="annex4.1" localSheetId="9">#REF!</definedName>
    <definedName name="annex4.1" localSheetId="7">#REF!</definedName>
    <definedName name="annex4.1" localSheetId="10">#REF!</definedName>
    <definedName name="annex4.1" localSheetId="11">#REF!</definedName>
    <definedName name="annex4.1" localSheetId="5">#REF!</definedName>
    <definedName name="annex4.1">#REF!</definedName>
    <definedName name="annex4.1a" localSheetId="4">#REF!</definedName>
    <definedName name="annex4.1a" localSheetId="3">#REF!</definedName>
    <definedName name="annex4.1a" localSheetId="8">#REF!</definedName>
    <definedName name="annex4.1a" localSheetId="9">#REF!</definedName>
    <definedName name="annex4.1a" localSheetId="7">#REF!</definedName>
    <definedName name="annex4.1a" localSheetId="10">#REF!</definedName>
    <definedName name="annex4.1a" localSheetId="11">#REF!</definedName>
    <definedName name="annex4.1a" localSheetId="5">#REF!</definedName>
    <definedName name="annex4.1a">#REF!</definedName>
    <definedName name="ANNEX4A" localSheetId="4">#REF!</definedName>
    <definedName name="ANNEX4A" localSheetId="3">#REF!</definedName>
    <definedName name="ANNEX4A" localSheetId="8">#REF!</definedName>
    <definedName name="ANNEX4A" localSheetId="9">#REF!</definedName>
    <definedName name="ANNEX4A" localSheetId="7">#REF!</definedName>
    <definedName name="ANNEX4A" localSheetId="10">#REF!</definedName>
    <definedName name="ANNEX4A" localSheetId="11">#REF!</definedName>
    <definedName name="ANNEX4A" localSheetId="5">#REF!</definedName>
    <definedName name="ANNEX4A">#REF!</definedName>
    <definedName name="annex6" localSheetId="8">#REF!</definedName>
    <definedName name="annex6" localSheetId="9">#REF!</definedName>
    <definedName name="annex6" localSheetId="7">#REF!</definedName>
    <definedName name="annex6" localSheetId="5">#REF!</definedName>
    <definedName name="annex6">#REF!</definedName>
    <definedName name="annex6_9">#REF!</definedName>
    <definedName name="annexure_A">#REF!</definedName>
    <definedName name="ANNEXURE_FOR_BILL_NO.EUS_632_FDN_001" localSheetId="1">#REF!</definedName>
    <definedName name="ANNEXURE_FOR_BILL_NO.EUS_632_FDN_001">#REF!</definedName>
    <definedName name="ANNEXURE_FOR_BILL_NO.EUS_632_FDN_002" localSheetId="1">#REF!</definedName>
    <definedName name="ANNEXURE_FOR_BILL_NO.EUS_632_FDN_002">#REF!</definedName>
    <definedName name="ANNEXURE4A" localSheetId="4">#REF!</definedName>
    <definedName name="ANNEXURE4A" localSheetId="3">#REF!</definedName>
    <definedName name="ANNEXURE4A" localSheetId="8">#REF!</definedName>
    <definedName name="ANNEXURE4A" localSheetId="9">#REF!</definedName>
    <definedName name="ANNEXURE4A" localSheetId="7">#REF!</definedName>
    <definedName name="ANNEXURE4A" localSheetId="10">#REF!</definedName>
    <definedName name="ANNEXURE4A" localSheetId="11">#REF!</definedName>
    <definedName name="ANNEXURE4A" localSheetId="5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4">#REF!</definedName>
    <definedName name="april_qty" localSheetId="3">#REF!</definedName>
    <definedName name="april_qty" localSheetId="8">#REF!</definedName>
    <definedName name="april_qty" localSheetId="9">#REF!</definedName>
    <definedName name="april_qty" localSheetId="7">#REF!</definedName>
    <definedName name="april_qty" localSheetId="10">#REF!</definedName>
    <definedName name="april_qty" localSheetId="11">#REF!</definedName>
    <definedName name="april_qty" localSheetId="5">#REF!</definedName>
    <definedName name="april_qty">#REF!</definedName>
    <definedName name="aq">#REF!</definedName>
    <definedName name="arctanz">#REF!</definedName>
    <definedName name="arwrw">#REF!</definedName>
    <definedName name="AS" localSheetId="4">#REF!</definedName>
    <definedName name="AS" localSheetId="3">#REF!</definedName>
    <definedName name="AS" localSheetId="8">#REF!</definedName>
    <definedName name="AS" localSheetId="9">#REF!</definedName>
    <definedName name="AS" localSheetId="7">#REF!</definedName>
    <definedName name="AS" localSheetId="10">#REF!</definedName>
    <definedName name="AS" localSheetId="11">#REF!</definedName>
    <definedName name="AS" localSheetId="5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4" hidden="1">{"'PROFITABILITY'!$A$1:$F$45"}</definedName>
    <definedName name="ASDGSG" localSheetId="6" hidden="1">{"'PROFITABILITY'!$A$1:$F$45"}</definedName>
    <definedName name="ASDGSG" localSheetId="3" hidden="1">{"'PROFITABILITY'!$A$1:$F$45"}</definedName>
    <definedName name="ASDGSG" localSheetId="8" hidden="1">{"'PROFITABILITY'!$A$1:$F$45"}</definedName>
    <definedName name="ASDGSG" localSheetId="9" hidden="1">{"'PROFITABILITY'!$A$1:$F$45"}</definedName>
    <definedName name="ASDGSG" localSheetId="7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2" hidden="1">{"'PROFITABILITY'!$A$1:$F$45"}</definedName>
    <definedName name="ASDGSG" localSheetId="0" hidden="1">{"'PROFITABILITY'!$A$1:$F$45"}</definedName>
    <definedName name="ASDGSG" localSheetId="5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4" hidden="1">{"form-D1",#N/A,FALSE,"FORM-D1";"form-D1_amt",#N/A,FALSE,"FORM-D1"}</definedName>
    <definedName name="asjk" localSheetId="6" hidden="1">{"form-D1",#N/A,FALSE,"FORM-D1";"form-D1_amt",#N/A,FALSE,"FORM-D1"}</definedName>
    <definedName name="asjk" localSheetId="3" hidden="1">{"form-D1",#N/A,FALSE,"FORM-D1";"form-D1_amt",#N/A,FALSE,"FORM-D1"}</definedName>
    <definedName name="asjk" localSheetId="8" hidden="1">{"form-D1",#N/A,FALSE,"FORM-D1";"form-D1_amt",#N/A,FALSE,"FORM-D1"}</definedName>
    <definedName name="asjk" localSheetId="9" hidden="1">{"form-D1",#N/A,FALSE,"FORM-D1";"form-D1_amt",#N/A,FALSE,"FORM-D1"}</definedName>
    <definedName name="asjk" localSheetId="7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2" hidden="1">{"form-D1",#N/A,FALSE,"FORM-D1";"form-D1_amt",#N/A,FALSE,"FORM-D1"}</definedName>
    <definedName name="asjk" localSheetId="0" hidden="1">{"form-D1",#N/A,FALSE,"FORM-D1";"form-D1_amt",#N/A,FALSE,"FORM-D1"}</definedName>
    <definedName name="asjk" localSheetId="5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4">#REF!</definedName>
    <definedName name="August" localSheetId="3">#REF!</definedName>
    <definedName name="August" localSheetId="1">#REF!</definedName>
    <definedName name="August" localSheetId="8">#REF!</definedName>
    <definedName name="August" localSheetId="9">#REF!</definedName>
    <definedName name="August" localSheetId="7">#REF!</definedName>
    <definedName name="August" localSheetId="10">#REF!</definedName>
    <definedName name="August" localSheetId="11">#REF!</definedName>
    <definedName name="August" localSheetId="5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4">#REF!</definedName>
    <definedName name="AZ" localSheetId="3">#REF!</definedName>
    <definedName name="AZ" localSheetId="8">#REF!</definedName>
    <definedName name="AZ" localSheetId="9">#REF!</definedName>
    <definedName name="AZ" localSheetId="7">#REF!</definedName>
    <definedName name="AZ" localSheetId="10">#REF!</definedName>
    <definedName name="AZ" localSheetId="11">#REF!</definedName>
    <definedName name="AZ" localSheetId="5">#REF!</definedName>
    <definedName name="AZ">#REF!</definedName>
    <definedName name="B" localSheetId="4">#REF!</definedName>
    <definedName name="B" localSheetId="3">#REF!</definedName>
    <definedName name="B" localSheetId="1">#REF!</definedName>
    <definedName name="B" localSheetId="8">#REF!</definedName>
    <definedName name="B" localSheetId="9">#REF!</definedName>
    <definedName name="B" localSheetId="7">#REF!</definedName>
    <definedName name="B" localSheetId="10">#REF!</definedName>
    <definedName name="B" localSheetId="11">#REF!</definedName>
    <definedName name="B" localSheetId="5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4">#REF!</definedName>
    <definedName name="BANK_REPORT" localSheetId="3">#REF!</definedName>
    <definedName name="BANK_REPORT" localSheetId="8">#REF!</definedName>
    <definedName name="BANK_REPORT" localSheetId="9">#REF!</definedName>
    <definedName name="BANK_REPORT" localSheetId="7">#REF!</definedName>
    <definedName name="BANK_REPORT" localSheetId="10">#REF!</definedName>
    <definedName name="BANK_REPORT" localSheetId="11">#REF!</definedName>
    <definedName name="BANK_REPORT" localSheetId="5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4">#REF!</definedName>
    <definedName name="bb" localSheetId="3">#REF!</definedName>
    <definedName name="bb" localSheetId="1">#REF!</definedName>
    <definedName name="bb" localSheetId="8">#REF!</definedName>
    <definedName name="bb" localSheetId="9">#REF!</definedName>
    <definedName name="bb" localSheetId="7">#REF!</definedName>
    <definedName name="bb" localSheetId="10">#REF!</definedName>
    <definedName name="bb" localSheetId="11">#REF!</definedName>
    <definedName name="bb" localSheetId="5">#REF!</definedName>
    <definedName name="bb">#REF!</definedName>
    <definedName name="bbb">#REF!</definedName>
    <definedName name="bbbb">#REF!</definedName>
    <definedName name="bbbbbbbbbbbbb" localSheetId="4">#REF!</definedName>
    <definedName name="bbbbbbbbbbbbb" localSheetId="3">#REF!</definedName>
    <definedName name="bbbbbbbbbbbbb" localSheetId="8">#REF!</definedName>
    <definedName name="bbbbbbbbbbbbb" localSheetId="9">#REF!</definedName>
    <definedName name="bbbbbbbbbbbbb" localSheetId="7">#REF!</definedName>
    <definedName name="bbbbbbbbbbbbb" localSheetId="10">#REF!</definedName>
    <definedName name="bbbbbbbbbbbbb" localSheetId="11">#REF!</definedName>
    <definedName name="bbbbbbbbbbbbb" localSheetId="5">#REF!</definedName>
    <definedName name="bbbbbbbbbbbbb">#REF!</definedName>
    <definedName name="BBNXN" localSheetId="4">#REF!</definedName>
    <definedName name="BBNXN" localSheetId="3">#REF!</definedName>
    <definedName name="BBNXN" localSheetId="1">#REF!</definedName>
    <definedName name="BBNXN" localSheetId="8">#REF!</definedName>
    <definedName name="BBNXN" localSheetId="9">#REF!</definedName>
    <definedName name="BBNXN" localSheetId="7">#REF!</definedName>
    <definedName name="BBNXN" localSheetId="10">#REF!</definedName>
    <definedName name="BBNXN" localSheetId="11">#REF!</definedName>
    <definedName name="BBNXN" localSheetId="5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4" hidden="1">{"'PROFITABILITY'!$A$1:$F$45"}</definedName>
    <definedName name="bcv" localSheetId="6" hidden="1">{"'PROFITABILITY'!$A$1:$F$45"}</definedName>
    <definedName name="bcv" localSheetId="3" hidden="1">{"'PROFITABILITY'!$A$1:$F$45"}</definedName>
    <definedName name="bcv" localSheetId="8" hidden="1">{"'PROFITABILITY'!$A$1:$F$45"}</definedName>
    <definedName name="bcv" localSheetId="9" hidden="1">{"'PROFITABILITY'!$A$1:$F$45"}</definedName>
    <definedName name="bcv" localSheetId="7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2" hidden="1">{"'PROFITABILITY'!$A$1:$F$45"}</definedName>
    <definedName name="bcv" localSheetId="0" hidden="1">{"'PROFITABILITY'!$A$1:$F$45"}</definedName>
    <definedName name="bcv" localSheetId="5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4">#REF!</definedName>
    <definedName name="BOISAR_BAYWISE" localSheetId="3">#REF!</definedName>
    <definedName name="BOISAR_BAYWISE" localSheetId="8">#REF!</definedName>
    <definedName name="BOISAR_BAYWISE" localSheetId="9">#REF!</definedName>
    <definedName name="BOISAR_BAYWISE" localSheetId="7">#REF!</definedName>
    <definedName name="BOISAR_BAYWISE" localSheetId="10">#REF!</definedName>
    <definedName name="BOISAR_BAYWISE" localSheetId="11">#REF!</definedName>
    <definedName name="BOISAR_BAYWISE" localSheetId="5">#REF!</definedName>
    <definedName name="BOISAR_BAYWISE">#REF!</definedName>
    <definedName name="bol" localSheetId="4">#REF!</definedName>
    <definedName name="bol" localSheetId="3">#REF!</definedName>
    <definedName name="bol" localSheetId="8">#REF!</definedName>
    <definedName name="bol" localSheetId="9">#REF!</definedName>
    <definedName name="bol" localSheetId="7">#REF!</definedName>
    <definedName name="bol" localSheetId="10">#REF!</definedName>
    <definedName name="bol" localSheetId="11">#REF!</definedName>
    <definedName name="bol" localSheetId="5">#REF!</definedName>
    <definedName name="bol">#REF!</definedName>
    <definedName name="bom">#REF!</definedName>
    <definedName name="BOM_PR">#REF!</definedName>
    <definedName name="BOM_PR_TOT">#REF!</definedName>
    <definedName name="boml" localSheetId="4">#REF!</definedName>
    <definedName name="boml" localSheetId="3">#REF!</definedName>
    <definedName name="boml" localSheetId="8">#REF!</definedName>
    <definedName name="boml" localSheetId="9">#REF!</definedName>
    <definedName name="boml" localSheetId="7">#REF!</definedName>
    <definedName name="boml" localSheetId="10">#REF!</definedName>
    <definedName name="boml" localSheetId="11">#REF!</definedName>
    <definedName name="boml" localSheetId="5">#REF!</definedName>
    <definedName name="boml">#REF!</definedName>
    <definedName name="BONPSCHE">#REF!</definedName>
    <definedName name="boq_type">#REF!</definedName>
    <definedName name="boq_version">#REF!</definedName>
    <definedName name="botl" localSheetId="4">#REF!</definedName>
    <definedName name="botl" localSheetId="3">#REF!</definedName>
    <definedName name="botl" localSheetId="8">#REF!</definedName>
    <definedName name="botl" localSheetId="9">#REF!</definedName>
    <definedName name="botl" localSheetId="7">#REF!</definedName>
    <definedName name="botl" localSheetId="10">#REF!</definedName>
    <definedName name="botl" localSheetId="11">#REF!</definedName>
    <definedName name="botl" localSheetId="5">#REF!</definedName>
    <definedName name="botl">#REF!</definedName>
    <definedName name="botn" localSheetId="4">#REF!</definedName>
    <definedName name="botn" localSheetId="3">#REF!</definedName>
    <definedName name="botn" localSheetId="8">#REF!</definedName>
    <definedName name="botn" localSheetId="9">#REF!</definedName>
    <definedName name="botn" localSheetId="7">#REF!</definedName>
    <definedName name="botn" localSheetId="10">#REF!</definedName>
    <definedName name="botn" localSheetId="11">#REF!</definedName>
    <definedName name="botn" localSheetId="5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4">#REF!</definedName>
    <definedName name="bua" localSheetId="3">#REF!</definedName>
    <definedName name="bua" localSheetId="8">#REF!</definedName>
    <definedName name="bua" localSheetId="9">#REF!</definedName>
    <definedName name="bua" localSheetId="7">#REF!</definedName>
    <definedName name="bua" localSheetId="10">#REF!</definedName>
    <definedName name="bua" localSheetId="11">#REF!</definedName>
    <definedName name="bua" localSheetId="5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4">#REF!</definedName>
    <definedName name="BVJIOJ8FYEMF8" localSheetId="3">#REF!</definedName>
    <definedName name="BVJIOJ8FYEMF8" localSheetId="8">#REF!</definedName>
    <definedName name="BVJIOJ8FYEMF8" localSheetId="9">#REF!</definedName>
    <definedName name="BVJIOJ8FYEMF8" localSheetId="7">#REF!</definedName>
    <definedName name="BVJIOJ8FYEMF8" localSheetId="10">#REF!</definedName>
    <definedName name="BVJIOJ8FYEMF8" localSheetId="11">#REF!</definedName>
    <definedName name="BVJIOJ8FYEMF8" localSheetId="5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4">#REF!</definedName>
    <definedName name="C_" localSheetId="3">#REF!</definedName>
    <definedName name="C_" localSheetId="1">#REF!</definedName>
    <definedName name="C_" localSheetId="8">#REF!</definedName>
    <definedName name="C_" localSheetId="9">#REF!</definedName>
    <definedName name="C_" localSheetId="7">#REF!</definedName>
    <definedName name="C_" localSheetId="10">#REF!</definedName>
    <definedName name="C_" localSheetId="11">#REF!</definedName>
    <definedName name="C_" localSheetId="5">#REF!</definedName>
    <definedName name="C_">#REF!</definedName>
    <definedName name="c_c">#REF!</definedName>
    <definedName name="C0">#REF!</definedName>
    <definedName name="CA">#REF!</definedName>
    <definedName name="caa" localSheetId="4" hidden="1">{"'PROFITABILITY'!$A$1:$F$45"}</definedName>
    <definedName name="caa" localSheetId="6" hidden="1">{"'PROFITABILITY'!$A$1:$F$45"}</definedName>
    <definedName name="caa" localSheetId="3" hidden="1">{"'PROFITABILITY'!$A$1:$F$45"}</definedName>
    <definedName name="caa" localSheetId="8" hidden="1">{"'PROFITABILITY'!$A$1:$F$45"}</definedName>
    <definedName name="caa" localSheetId="9" hidden="1">{"'PROFITABILITY'!$A$1:$F$45"}</definedName>
    <definedName name="caa" localSheetId="7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2" hidden="1">{"'PROFITABILITY'!$A$1:$F$45"}</definedName>
    <definedName name="caa" localSheetId="0" hidden="1">{"'PROFITABILITY'!$A$1:$F$45"}</definedName>
    <definedName name="caa" localSheetId="5" hidden="1">{"'PROFITABILITY'!$A$1:$F$45"}</definedName>
    <definedName name="caa" hidden="1">{"'PROFITABILITY'!$A$1:$F$45"}</definedName>
    <definedName name="CABLE">#REF!</definedName>
    <definedName name="cant" localSheetId="4">#REF!</definedName>
    <definedName name="cant" localSheetId="3">#REF!</definedName>
    <definedName name="cant" localSheetId="8">#REF!</definedName>
    <definedName name="cant" localSheetId="9">#REF!</definedName>
    <definedName name="cant" localSheetId="7">#REF!</definedName>
    <definedName name="cant" localSheetId="5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4" hidden="1">{"'Sheet1'!$A$4386:$N$4591"}</definedName>
    <definedName name="cash" localSheetId="6" hidden="1">{"'Sheet1'!$A$4386:$N$4591"}</definedName>
    <definedName name="cash" localSheetId="3" hidden="1">{"'Sheet1'!$A$4386:$N$4591"}</definedName>
    <definedName name="cash" localSheetId="8" hidden="1">{"'Sheet1'!$A$4386:$N$4591"}</definedName>
    <definedName name="cash" localSheetId="9" hidden="1">{"'Sheet1'!$A$4386:$N$4591"}</definedName>
    <definedName name="cash" localSheetId="7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2" hidden="1">{"'Sheet1'!$A$4386:$N$4591"}</definedName>
    <definedName name="cash" localSheetId="0" hidden="1">{"'Sheet1'!$A$4386:$N$4591"}</definedName>
    <definedName name="cash" localSheetId="5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4">#REF!</definedName>
    <definedName name="cccccccccc" localSheetId="3">#REF!</definedName>
    <definedName name="cccccccccc" localSheetId="8">#REF!</definedName>
    <definedName name="cccccccccc" localSheetId="9">#REF!</definedName>
    <definedName name="cccccccccc" localSheetId="7">#REF!</definedName>
    <definedName name="cccccccccc" localSheetId="10">#REF!</definedName>
    <definedName name="cccccccccc" localSheetId="11">#REF!</definedName>
    <definedName name="cccccccccc" localSheetId="5">#REF!</definedName>
    <definedName name="cccccccccc">#REF!</definedName>
    <definedName name="ccccccccccccccccccc" localSheetId="4">#REF!</definedName>
    <definedName name="ccccccccccccccccccc" localSheetId="3">#REF!</definedName>
    <definedName name="ccccccccccccccccccc" localSheetId="8">#REF!</definedName>
    <definedName name="ccccccccccccccccccc" localSheetId="9">#REF!</definedName>
    <definedName name="ccccccccccccccccccc" localSheetId="7">#REF!</definedName>
    <definedName name="ccccccccccccccccccc" localSheetId="10">#REF!</definedName>
    <definedName name="ccccccccccccccccccc" localSheetId="11">#REF!</definedName>
    <definedName name="ccccccccccccccccccc" localSheetId="5">#REF!</definedName>
    <definedName name="ccccccccccccccccccc">#REF!</definedName>
    <definedName name="ccccccddd" localSheetId="4">#REF!</definedName>
    <definedName name="ccccccddd" localSheetId="3">#REF!</definedName>
    <definedName name="ccccccddd" localSheetId="8">#REF!</definedName>
    <definedName name="ccccccddd" localSheetId="9">#REF!</definedName>
    <definedName name="ccccccddd" localSheetId="7">#REF!</definedName>
    <definedName name="ccccccddd" localSheetId="10">#REF!</definedName>
    <definedName name="ccccccddd" localSheetId="11">#REF!</definedName>
    <definedName name="ccccccddd" localSheetId="5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4">#REF!</definedName>
    <definedName name="Comm" localSheetId="3">#REF!</definedName>
    <definedName name="Comm" localSheetId="1">#REF!</definedName>
    <definedName name="Comm" localSheetId="8">#REF!</definedName>
    <definedName name="Comm" localSheetId="9">#REF!</definedName>
    <definedName name="Comm" localSheetId="7">#REF!</definedName>
    <definedName name="Comm" localSheetId="10">#REF!</definedName>
    <definedName name="Comm" localSheetId="11">#REF!</definedName>
    <definedName name="Comm" localSheetId="5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4" hidden="1">{"'PROFITABILITY'!$A$1:$F$45"}</definedName>
    <definedName name="const" localSheetId="6" hidden="1">{"'PROFITABILITY'!$A$1:$F$45"}</definedName>
    <definedName name="const" localSheetId="3" hidden="1">{"'PROFITABILITY'!$A$1:$F$45"}</definedName>
    <definedName name="const" localSheetId="8" hidden="1">{"'PROFITABILITY'!$A$1:$F$45"}</definedName>
    <definedName name="const" localSheetId="9" hidden="1">{"'PROFITABILITY'!$A$1:$F$45"}</definedName>
    <definedName name="const" localSheetId="7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2" hidden="1">{"'PROFITABILITY'!$A$1:$F$45"}</definedName>
    <definedName name="const" localSheetId="0" hidden="1">{"'PROFITABILITY'!$A$1:$F$45"}</definedName>
    <definedName name="const" localSheetId="5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4">#REF!</definedName>
    <definedName name="Cost_code" localSheetId="3">#REF!</definedName>
    <definedName name="Cost_code" localSheetId="8">#REF!</definedName>
    <definedName name="Cost_code" localSheetId="9">#REF!</definedName>
    <definedName name="Cost_code" localSheetId="7">#REF!</definedName>
    <definedName name="Cost_code" localSheetId="10">#REF!</definedName>
    <definedName name="Cost_code" localSheetId="11">#REF!</definedName>
    <definedName name="Cost_code" localSheetId="5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4">#REF!</definedName>
    <definedName name="cr" localSheetId="3">#REF!</definedName>
    <definedName name="cr" localSheetId="1">#REF!</definedName>
    <definedName name="cr" localSheetId="8">#REF!</definedName>
    <definedName name="cr" localSheetId="9">#REF!</definedName>
    <definedName name="cr" localSheetId="7">#REF!</definedName>
    <definedName name="cr" localSheetId="10">#REF!</definedName>
    <definedName name="cr" localSheetId="11">#REF!</definedName>
    <definedName name="cr" localSheetId="5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4">#REF!</definedName>
    <definedName name="cummeas_may1006" localSheetId="3">#REF!</definedName>
    <definedName name="cummeas_may1006" localSheetId="8">#REF!</definedName>
    <definedName name="cummeas_may1006" localSheetId="9">#REF!</definedName>
    <definedName name="cummeas_may1006" localSheetId="7">#REF!</definedName>
    <definedName name="cummeas_may1006" localSheetId="10">#REF!</definedName>
    <definedName name="cummeas_may1006" localSheetId="11">#REF!</definedName>
    <definedName name="cummeas_may1006" localSheetId="5">#REF!</definedName>
    <definedName name="cummeas_may1006">#REF!</definedName>
    <definedName name="cummeas_up_to_mar" localSheetId="4">#REF!</definedName>
    <definedName name="cummeas_up_to_mar" localSheetId="3">#REF!</definedName>
    <definedName name="cummeas_up_to_mar" localSheetId="8">#REF!</definedName>
    <definedName name="cummeas_up_to_mar" localSheetId="9">#REF!</definedName>
    <definedName name="cummeas_up_to_mar" localSheetId="7">#REF!</definedName>
    <definedName name="cummeas_up_to_mar" localSheetId="10">#REF!</definedName>
    <definedName name="cummeas_up_to_mar" localSheetId="11">#REF!</definedName>
    <definedName name="cummeas_up_to_mar" localSheetId="5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4">#REF!</definedName>
    <definedName name="d" localSheetId="3">#REF!</definedName>
    <definedName name="d" localSheetId="1">#REF!</definedName>
    <definedName name="d" localSheetId="8">#REF!</definedName>
    <definedName name="d" localSheetId="9">#REF!</definedName>
    <definedName name="d" localSheetId="7">#REF!</definedName>
    <definedName name="d" localSheetId="10">#REF!</definedName>
    <definedName name="d" localSheetId="11">#REF!</definedName>
    <definedName name="d" localSheetId="5">#REF!</definedName>
    <definedName name="D">#REF!</definedName>
    <definedName name="d___0">#REF!</definedName>
    <definedName name="d___13">#REF!</definedName>
    <definedName name="d_jp" localSheetId="4" hidden="1">{"'Sheet1'!$A$4386:$N$4591"}</definedName>
    <definedName name="d_jp" localSheetId="6" hidden="1">{"'Sheet1'!$A$4386:$N$4591"}</definedName>
    <definedName name="d_jp" localSheetId="3" hidden="1">{"'Sheet1'!$A$4386:$N$4591"}</definedName>
    <definedName name="d_jp" localSheetId="8" hidden="1">{"'Sheet1'!$A$4386:$N$4591"}</definedName>
    <definedName name="d_jp" localSheetId="9" hidden="1">{"'Sheet1'!$A$4386:$N$4591"}</definedName>
    <definedName name="d_jp" localSheetId="7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2" hidden="1">{"'Sheet1'!$A$4386:$N$4591"}</definedName>
    <definedName name="d_jp" localSheetId="0" hidden="1">{"'Sheet1'!$A$4386:$N$4591"}</definedName>
    <definedName name="d_jp" localSheetId="5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4">#REF!</definedName>
    <definedName name="DATA" localSheetId="3">#REF!</definedName>
    <definedName name="DATA" localSheetId="1">#REF!</definedName>
    <definedName name="DATA" localSheetId="8">#REF!</definedName>
    <definedName name="DATA" localSheetId="9">#REF!</definedName>
    <definedName name="DATA" localSheetId="7">#REF!</definedName>
    <definedName name="DATA" localSheetId="10">#REF!</definedName>
    <definedName name="DATA" localSheetId="11">#REF!</definedName>
    <definedName name="DATA" localSheetId="5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#REF!</definedName>
    <definedName name="_xlnm.Database" localSheetId="3">#REF!</definedName>
    <definedName name="_xlnm.Database" localSheetId="1">#REF!</definedName>
    <definedName name="_xlnm.Database" localSheetId="8">#REF!</definedName>
    <definedName name="_xlnm.Database" localSheetId="9">#REF!</definedName>
    <definedName name="_xlnm.Database" localSheetId="7">#REF!</definedName>
    <definedName name="_xlnm.Database" localSheetId="10">#REF!</definedName>
    <definedName name="_xlnm.Database" localSheetId="11">#REF!</definedName>
    <definedName name="_xlnm.Database" localSheetId="5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8">#REF!</definedName>
    <definedName name="DDD" localSheetId="9">#REF!</definedName>
    <definedName name="DDD" localSheetId="7">#REF!</definedName>
    <definedName name="DDD" localSheetId="5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4" hidden="1">{"'PROFITABILITY'!$A$1:$F$45"}</definedName>
    <definedName name="DE" localSheetId="6" hidden="1">{"'PROFITABILITY'!$A$1:$F$45"}</definedName>
    <definedName name="DE" localSheetId="3" hidden="1">{"'PROFITABILITY'!$A$1:$F$45"}</definedName>
    <definedName name="DE" localSheetId="8" hidden="1">{"'PROFITABILITY'!$A$1:$F$45"}</definedName>
    <definedName name="DE" localSheetId="9" hidden="1">{"'PROFITABILITY'!$A$1:$F$45"}</definedName>
    <definedName name="DE" localSheetId="7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2" hidden="1">{"'PROFITABILITY'!$A$1:$F$45"}</definedName>
    <definedName name="DE" localSheetId="0" hidden="1">{"'PROFITABILITY'!$A$1:$F$45"}</definedName>
    <definedName name="DE" localSheetId="5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4">#REF!</definedName>
    <definedName name="DEHRI" localSheetId="3">#REF!</definedName>
    <definedName name="DEHRI" localSheetId="8">#REF!</definedName>
    <definedName name="DEHRI" localSheetId="9">#REF!</definedName>
    <definedName name="DEHRI" localSheetId="7">#REF!</definedName>
    <definedName name="DEHRI" localSheetId="10">#REF!</definedName>
    <definedName name="DEHRI" localSheetId="11">#REF!</definedName>
    <definedName name="DEHRI" localSheetId="5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4">#REF!</definedName>
    <definedName name="dev" localSheetId="3">#REF!</definedName>
    <definedName name="dev" localSheetId="1">#REF!</definedName>
    <definedName name="dev" localSheetId="8">#REF!</definedName>
    <definedName name="dev" localSheetId="9">#REF!</definedName>
    <definedName name="dev" localSheetId="7">#REF!</definedName>
    <definedName name="dev" localSheetId="10">#REF!</definedName>
    <definedName name="dev" localSheetId="11">#REF!</definedName>
    <definedName name="dev" localSheetId="5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4" hidden="1">{"'Sheet1'!$A$4386:$N$4591"}</definedName>
    <definedName name="dfdfs" localSheetId="6" hidden="1">{"'Sheet1'!$A$4386:$N$4591"}</definedName>
    <definedName name="dfdfs" localSheetId="3" hidden="1">{"'Sheet1'!$A$4386:$N$4591"}</definedName>
    <definedName name="dfdfs" localSheetId="8" hidden="1">{"'Sheet1'!$A$4386:$N$4591"}</definedName>
    <definedName name="dfdfs" localSheetId="9" hidden="1">{"'Sheet1'!$A$4386:$N$4591"}</definedName>
    <definedName name="dfdfs" localSheetId="7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2" hidden="1">{"'Sheet1'!$A$4386:$N$4591"}</definedName>
    <definedName name="dfdfs" localSheetId="0" hidden="1">{"'Sheet1'!$A$4386:$N$4591"}</definedName>
    <definedName name="dfdfs" localSheetId="5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4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localSheetId="7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4" hidden="1">{"'Sheet1'!$A$4386:$N$4591"}</definedName>
    <definedName name="DHTML" localSheetId="6" hidden="1">{"'Sheet1'!$A$4386:$N$4591"}</definedName>
    <definedName name="DHTML" localSheetId="3" hidden="1">{"'Sheet1'!$A$4386:$N$4591"}</definedName>
    <definedName name="DHTML" localSheetId="8" hidden="1">{"'Sheet1'!$A$4386:$N$4591"}</definedName>
    <definedName name="DHTML" localSheetId="9" hidden="1">{"'Sheet1'!$A$4386:$N$4591"}</definedName>
    <definedName name="DHTML" localSheetId="7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2" hidden="1">{"'Sheet1'!$A$4386:$N$4591"}</definedName>
    <definedName name="DHTML" localSheetId="0" hidden="1">{"'Sheet1'!$A$4386:$N$4591"}</definedName>
    <definedName name="DHTML" localSheetId="5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4" hidden="1">{"'PROFITABILITY'!$A$1:$F$45"}</definedName>
    <definedName name="Dis" localSheetId="6" hidden="1">{"'PROFITABILITY'!$A$1:$F$45"}</definedName>
    <definedName name="Dis" localSheetId="3" hidden="1">{"'PROFITABILITY'!$A$1:$F$45"}</definedName>
    <definedName name="Dis" localSheetId="8" hidden="1">{"'PROFITABILITY'!$A$1:$F$45"}</definedName>
    <definedName name="Dis" localSheetId="9" hidden="1">{"'PROFITABILITY'!$A$1:$F$45"}</definedName>
    <definedName name="Dis" localSheetId="7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2" hidden="1">{"'PROFITABILITY'!$A$1:$F$45"}</definedName>
    <definedName name="Dis" localSheetId="0" hidden="1">{"'PROFITABILITY'!$A$1:$F$45"}</definedName>
    <definedName name="Dis" localSheetId="5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4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localSheetId="7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1">#REF!</definedName>
    <definedName name="DSR">#REF!</definedName>
    <definedName name="DSRL2" localSheetId="1">#REF!</definedName>
    <definedName name="DSRL2">#REF!</definedName>
    <definedName name="Dt">#REF!</definedName>
    <definedName name="Dv">#REF!</definedName>
    <definedName name="dvv">#REF!</definedName>
    <definedName name="E" localSheetId="4">#REF!</definedName>
    <definedName name="E" localSheetId="3">#REF!</definedName>
    <definedName name="E" localSheetId="1">#REF!</definedName>
    <definedName name="E" localSheetId="8">#REF!</definedName>
    <definedName name="E" localSheetId="9">#REF!</definedName>
    <definedName name="E" localSheetId="7">#REF!</definedName>
    <definedName name="E" localSheetId="10">#REF!</definedName>
    <definedName name="E" localSheetId="11">#REF!</definedName>
    <definedName name="E" localSheetId="5">#REF!</definedName>
    <definedName name="E">#REF!</definedName>
    <definedName name="Eair">#REF!</definedName>
    <definedName name="earth" localSheetId="4" hidden="1">{"'Sheet1'!$A$4386:$N$4591"}</definedName>
    <definedName name="earth" localSheetId="6" hidden="1">{"'Sheet1'!$A$4386:$N$4591"}</definedName>
    <definedName name="earth" localSheetId="3" hidden="1">{"'Sheet1'!$A$4386:$N$4591"}</definedName>
    <definedName name="earth" localSheetId="8" hidden="1">{"'Sheet1'!$A$4386:$N$4591"}</definedName>
    <definedName name="earth" localSheetId="9" hidden="1">{"'Sheet1'!$A$4386:$N$4591"}</definedName>
    <definedName name="earth" localSheetId="7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2" hidden="1">{"'Sheet1'!$A$4386:$N$4591"}</definedName>
    <definedName name="earth" localSheetId="0" hidden="1">{"'Sheet1'!$A$4386:$N$4591"}</definedName>
    <definedName name="earth" localSheetId="5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1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4">#REF!</definedName>
    <definedName name="ERE04SPWIPStatus" localSheetId="3">#REF!</definedName>
    <definedName name="ERE04SPWIPStatus" localSheetId="8">#REF!</definedName>
    <definedName name="ERE04SPWIPStatus" localSheetId="9">#REF!</definedName>
    <definedName name="ERE04SPWIPStatus" localSheetId="7">#REF!</definedName>
    <definedName name="ERE04SPWIPStatus" localSheetId="10">#REF!</definedName>
    <definedName name="ERE04SPWIPStatus" localSheetId="11">#REF!</definedName>
    <definedName name="ERE04SPWIPStatus" localSheetId="5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4">#REF!</definedName>
    <definedName name="Excel_BuiltIn__FilterDatabase_3" localSheetId="3">#REF!</definedName>
    <definedName name="Excel_BuiltIn__FilterDatabase_3" localSheetId="1">#REF!</definedName>
    <definedName name="Excel_BuiltIn__FilterDatabase_3" localSheetId="8">#REF!</definedName>
    <definedName name="Excel_BuiltIn__FilterDatabase_3" localSheetId="9">#REF!</definedName>
    <definedName name="Excel_BuiltIn__FilterDatabase_3" localSheetId="7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5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4">#REF!</definedName>
    <definedName name="Excel_BuiltIn__FilterDatabase_4" localSheetId="3">#REF!</definedName>
    <definedName name="Excel_BuiltIn__FilterDatabase_4" localSheetId="1">#REF!</definedName>
    <definedName name="Excel_BuiltIn__FilterDatabase_4" localSheetId="8">#REF!</definedName>
    <definedName name="Excel_BuiltIn__FilterDatabase_4" localSheetId="9">#REF!</definedName>
    <definedName name="Excel_BuiltIn__FilterDatabase_4" localSheetId="7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3">#REF!</definedName>
    <definedName name="Excel_BuiltIn__FilterDatabase_5" localSheetId="1">#REF!</definedName>
    <definedName name="Excel_BuiltIn__FilterDatabase_5" localSheetId="8">#REF!</definedName>
    <definedName name="Excel_BuiltIn__FilterDatabase_5" localSheetId="9">#REF!</definedName>
    <definedName name="Excel_BuiltIn__FilterDatabase_5" localSheetId="7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5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4">#REF!</definedName>
    <definedName name="Excel_BuiltIn__FilterDatabase_6" localSheetId="3">#REF!</definedName>
    <definedName name="Excel_BuiltIn__FilterDatabase_6" localSheetId="1">#REF!</definedName>
    <definedName name="Excel_BuiltIn__FilterDatabase_6" localSheetId="8">#REF!</definedName>
    <definedName name="Excel_BuiltIn__FilterDatabase_6" localSheetId="9">#REF!</definedName>
    <definedName name="Excel_BuiltIn__FilterDatabase_6" localSheetId="7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5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#REF!</definedName>
    <definedName name="Excel_BuiltIn_Print_Area_2" localSheetId="3">#REF!</definedName>
    <definedName name="Excel_BuiltIn_Print_Area_2" localSheetId="1">#REF!</definedName>
    <definedName name="Excel_BuiltIn_Print_Area_2" localSheetId="8">#REF!</definedName>
    <definedName name="Excel_BuiltIn_Print_Area_2" localSheetId="9">#REF!</definedName>
    <definedName name="Excel_BuiltIn_Print_Area_2" localSheetId="7">#REF!</definedName>
    <definedName name="Excel_BuiltIn_Print_Area_2" localSheetId="10">#REF!</definedName>
    <definedName name="Excel_BuiltIn_Print_Area_2" localSheetId="11">#REF!</definedName>
    <definedName name="Excel_BuiltIn_Print_Area_2" localSheetId="5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1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4" hidden="1">{"'PROFITABILITY'!$A$1:$F$45"}</definedName>
    <definedName name="EXF" localSheetId="6" hidden="1">{"'PROFITABILITY'!$A$1:$F$45"}</definedName>
    <definedName name="EXF" localSheetId="3" hidden="1">{"'PROFITABILITY'!$A$1:$F$45"}</definedName>
    <definedName name="EXF" localSheetId="8" hidden="1">{"'PROFITABILITY'!$A$1:$F$45"}</definedName>
    <definedName name="EXF" localSheetId="9" hidden="1">{"'PROFITABILITY'!$A$1:$F$45"}</definedName>
    <definedName name="EXF" localSheetId="7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2" hidden="1">{"'PROFITABILITY'!$A$1:$F$45"}</definedName>
    <definedName name="EXF" localSheetId="0" hidden="1">{"'PROFITABILITY'!$A$1:$F$45"}</definedName>
    <definedName name="EXF" localSheetId="5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4" hidden="1">{"'PROFITABILITY'!$A$1:$F$45"}</definedName>
    <definedName name="EXST" localSheetId="6" hidden="1">{"'PROFITABILITY'!$A$1:$F$45"}</definedName>
    <definedName name="EXST" localSheetId="3" hidden="1">{"'PROFITABILITY'!$A$1:$F$45"}</definedName>
    <definedName name="EXST" localSheetId="8" hidden="1">{"'PROFITABILITY'!$A$1:$F$45"}</definedName>
    <definedName name="EXST" localSheetId="9" hidden="1">{"'PROFITABILITY'!$A$1:$F$45"}</definedName>
    <definedName name="EXST" localSheetId="7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2" hidden="1">{"'PROFITABILITY'!$A$1:$F$45"}</definedName>
    <definedName name="EXST" localSheetId="0" hidden="1">{"'PROFITABILITY'!$A$1:$F$45"}</definedName>
    <definedName name="EXST" localSheetId="5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4">#REF!</definedName>
    <definedName name="F" localSheetId="3">#REF!</definedName>
    <definedName name="F" localSheetId="1">#REF!</definedName>
    <definedName name="F" localSheetId="8">#REF!</definedName>
    <definedName name="F" localSheetId="9">#REF!</definedName>
    <definedName name="F" localSheetId="7">#REF!</definedName>
    <definedName name="F" localSheetId="10">#REF!</definedName>
    <definedName name="F" localSheetId="11">#REF!</definedName>
    <definedName name="F" localSheetId="5">#REF!</definedName>
    <definedName name="F">#REF!</definedName>
    <definedName name="FA" localSheetId="4">#REF!</definedName>
    <definedName name="FA" localSheetId="3">#REF!</definedName>
    <definedName name="FA" localSheetId="1">#REF!</definedName>
    <definedName name="FA" localSheetId="8">#REF!</definedName>
    <definedName name="FA" localSheetId="9">#REF!</definedName>
    <definedName name="FA" localSheetId="7">#REF!</definedName>
    <definedName name="FA" localSheetId="10">#REF!</definedName>
    <definedName name="FA" localSheetId="11">#REF!</definedName>
    <definedName name="FA" localSheetId="5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4">#REF!</definedName>
    <definedName name="fasf" localSheetId="3">#REF!</definedName>
    <definedName name="fasf" localSheetId="1">#REF!</definedName>
    <definedName name="fasf" localSheetId="8">#REF!</definedName>
    <definedName name="fasf" localSheetId="9">#REF!</definedName>
    <definedName name="fasf" localSheetId="7">#REF!</definedName>
    <definedName name="fasf" localSheetId="10">#REF!</definedName>
    <definedName name="fasf" localSheetId="11">#REF!</definedName>
    <definedName name="fasf" localSheetId="5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4">#REF!</definedName>
    <definedName name="fdhd" localSheetId="3">#REF!</definedName>
    <definedName name="fdhd" localSheetId="8">#REF!</definedName>
    <definedName name="fdhd" localSheetId="9">#REF!</definedName>
    <definedName name="fdhd" localSheetId="7">#REF!</definedName>
    <definedName name="fdhd" localSheetId="10">#REF!</definedName>
    <definedName name="fdhd" localSheetId="11">#REF!</definedName>
    <definedName name="fdhd" localSheetId="5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4" hidden="1">{"'TP-SUMMARY'!$I$11:$K$11"}</definedName>
    <definedName name="fdsdafas" localSheetId="6" hidden="1">{"'TP-SUMMARY'!$I$11:$K$11"}</definedName>
    <definedName name="fdsdafas" localSheetId="3" hidden="1">{"'TP-SUMMARY'!$I$11:$K$11"}</definedName>
    <definedName name="fdsdafas" localSheetId="8" hidden="1">{"'TP-SUMMARY'!$I$11:$K$11"}</definedName>
    <definedName name="fdsdafas" localSheetId="9" hidden="1">{"'TP-SUMMARY'!$I$11:$K$11"}</definedName>
    <definedName name="fdsdafas" localSheetId="7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2" hidden="1">{"'TP-SUMMARY'!$I$11:$K$11"}</definedName>
    <definedName name="fdsdafas" localSheetId="0" hidden="1">{"'TP-SUMMARY'!$I$11:$K$11"}</definedName>
    <definedName name="fdsdafas" localSheetId="5" hidden="1">{"'TP-SUMMARY'!$I$11:$K$11"}</definedName>
    <definedName name="fdsdafas" hidden="1">{"'TP-SUMMARY'!$I$11:$K$11"}</definedName>
    <definedName name="fdsdf">#REF!</definedName>
    <definedName name="feb_qty_rev_3" localSheetId="4">#REF!</definedName>
    <definedName name="feb_qty_rev_3" localSheetId="3">#REF!</definedName>
    <definedName name="feb_qty_rev_3" localSheetId="8">#REF!</definedName>
    <definedName name="feb_qty_rev_3" localSheetId="9">#REF!</definedName>
    <definedName name="feb_qty_rev_3" localSheetId="7">#REF!</definedName>
    <definedName name="feb_qty_rev_3" localSheetId="10">#REF!</definedName>
    <definedName name="feb_qty_rev_3" localSheetId="11">#REF!</definedName>
    <definedName name="feb_qty_rev_3" localSheetId="5">#REF!</definedName>
    <definedName name="feb_qty_rev_3">#REF!</definedName>
    <definedName name="feb_rev4_qty" localSheetId="4">#REF!</definedName>
    <definedName name="feb_rev4_qty" localSheetId="3">#REF!</definedName>
    <definedName name="feb_rev4_qty" localSheetId="8">#REF!</definedName>
    <definedName name="feb_rev4_qty" localSheetId="9">#REF!</definedName>
    <definedName name="feb_rev4_qty" localSheetId="7">#REF!</definedName>
    <definedName name="feb_rev4_qty" localSheetId="10">#REF!</definedName>
    <definedName name="feb_rev4_qty" localSheetId="11">#REF!</definedName>
    <definedName name="feb_rev4_qty" localSheetId="5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4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9" hidden="1">{"form-D1",#N/A,FALSE,"FORM-D1";"form-D1_amt",#N/A,FALSE,"FORM-D1"}</definedName>
    <definedName name="fffffg" localSheetId="7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0" hidden="1">{"form-D1",#N/A,FALSE,"FORM-D1";"form-D1_amt",#N/A,FALSE,"FORM-D1"}</definedName>
    <definedName name="fffffg" localSheetId="5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4" hidden="1">{"'Sheet1'!$A$4386:$N$4591"}</definedName>
    <definedName name="fjhgfd" localSheetId="6" hidden="1">{"'Sheet1'!$A$4386:$N$4591"}</definedName>
    <definedName name="fjhgfd" localSheetId="3" hidden="1">{"'Sheet1'!$A$4386:$N$4591"}</definedName>
    <definedName name="fjhgfd" localSheetId="8" hidden="1">{"'Sheet1'!$A$4386:$N$4591"}</definedName>
    <definedName name="fjhgfd" localSheetId="9" hidden="1">{"'Sheet1'!$A$4386:$N$4591"}</definedName>
    <definedName name="fjhgfd" localSheetId="7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2" hidden="1">{"'Sheet1'!$A$4386:$N$4591"}</definedName>
    <definedName name="fjhgfd" localSheetId="0" hidden="1">{"'Sheet1'!$A$4386:$N$4591"}</definedName>
    <definedName name="fjhgfd" localSheetId="5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4">#REF!</definedName>
    <definedName name="form_type" localSheetId="3">#REF!</definedName>
    <definedName name="form_type" localSheetId="1">#REF!</definedName>
    <definedName name="form_type" localSheetId="8">#REF!</definedName>
    <definedName name="form_type" localSheetId="9">#REF!</definedName>
    <definedName name="form_type" localSheetId="7">#REF!</definedName>
    <definedName name="form_type" localSheetId="10">#REF!</definedName>
    <definedName name="form_type" localSheetId="11">#REF!</definedName>
    <definedName name="form_type" localSheetId="5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4">#REF!</definedName>
    <definedName name="frnorms" localSheetId="3">#REF!</definedName>
    <definedName name="frnorms" localSheetId="8">#REF!</definedName>
    <definedName name="frnorms" localSheetId="9">#REF!</definedName>
    <definedName name="frnorms" localSheetId="7">#REF!</definedName>
    <definedName name="frnorms" localSheetId="10">#REF!</definedName>
    <definedName name="frnorms" localSheetId="11">#REF!</definedName>
    <definedName name="frnorms" localSheetId="5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4" hidden="1">{"'Sheet1'!$A$4386:$N$4591"}</definedName>
    <definedName name="funds" localSheetId="6" hidden="1">{"'Sheet1'!$A$4386:$N$4591"}</definedName>
    <definedName name="funds" localSheetId="3" hidden="1">{"'Sheet1'!$A$4386:$N$4591"}</definedName>
    <definedName name="funds" localSheetId="8" hidden="1">{"'Sheet1'!$A$4386:$N$4591"}</definedName>
    <definedName name="funds" localSheetId="9" hidden="1">{"'Sheet1'!$A$4386:$N$4591"}</definedName>
    <definedName name="funds" localSheetId="7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2" hidden="1">{"'Sheet1'!$A$4386:$N$4591"}</definedName>
    <definedName name="funds" localSheetId="0" hidden="1">{"'Sheet1'!$A$4386:$N$4591"}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4">#REF!</definedName>
    <definedName name="G" localSheetId="3">#REF!</definedName>
    <definedName name="G" localSheetId="1">#REF!</definedName>
    <definedName name="G" localSheetId="8">#REF!</definedName>
    <definedName name="G" localSheetId="9">#REF!</definedName>
    <definedName name="G" localSheetId="7">#REF!</definedName>
    <definedName name="G" localSheetId="10">#REF!</definedName>
    <definedName name="G" localSheetId="11">#REF!</definedName>
    <definedName name="G" localSheetId="5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4">#REF!</definedName>
    <definedName name="gfiopbhg" localSheetId="3">#REF!</definedName>
    <definedName name="gfiopbhg" localSheetId="8">#REF!</definedName>
    <definedName name="gfiopbhg" localSheetId="9">#REF!</definedName>
    <definedName name="gfiopbhg" localSheetId="7">#REF!</definedName>
    <definedName name="gfiopbhg" localSheetId="10">#REF!</definedName>
    <definedName name="gfiopbhg" localSheetId="11">#REF!</definedName>
    <definedName name="gfiopbhg" localSheetId="5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4" hidden="1">{"'PROFITABILITY'!$A$1:$F$45"}</definedName>
    <definedName name="ghmgm" localSheetId="6" hidden="1">{"'PROFITABILITY'!$A$1:$F$45"}</definedName>
    <definedName name="ghmgm" localSheetId="3" hidden="1">{"'PROFITABILITY'!$A$1:$F$45"}</definedName>
    <definedName name="ghmgm" localSheetId="8" hidden="1">{"'PROFITABILITY'!$A$1:$F$45"}</definedName>
    <definedName name="ghmgm" localSheetId="9" hidden="1">{"'PROFITABILITY'!$A$1:$F$45"}</definedName>
    <definedName name="ghmgm" localSheetId="7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2" hidden="1">{"'PROFITABILITY'!$A$1:$F$45"}</definedName>
    <definedName name="ghmgm" localSheetId="0" hidden="1">{"'PROFITABILITY'!$A$1:$F$45"}</definedName>
    <definedName name="ghmgm" localSheetId="5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4">#REF!</definedName>
    <definedName name="GRGRREG" localSheetId="3">#REF!</definedName>
    <definedName name="GRGRREG" localSheetId="8">#REF!</definedName>
    <definedName name="GRGRREG" localSheetId="9">#REF!</definedName>
    <definedName name="GRGRREG" localSheetId="7">#REF!</definedName>
    <definedName name="GRGRREG" localSheetId="10">#REF!</definedName>
    <definedName name="GRGRREG" localSheetId="11">#REF!</definedName>
    <definedName name="GRGRREG" localSheetId="5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4">#REF!</definedName>
    <definedName name="H" localSheetId="3">#REF!</definedName>
    <definedName name="H" localSheetId="8">#REF!</definedName>
    <definedName name="H" localSheetId="9">#REF!</definedName>
    <definedName name="H" localSheetId="7">#REF!</definedName>
    <definedName name="H" localSheetId="10">#REF!</definedName>
    <definedName name="H" localSheetId="11">#REF!</definedName>
    <definedName name="H" localSheetId="5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4" hidden="1">{"'PROFITABILITY'!$A$1:$F$45"}</definedName>
    <definedName name="hfh" localSheetId="6" hidden="1">{"'PROFITABILITY'!$A$1:$F$45"}</definedName>
    <definedName name="hfh" localSheetId="3" hidden="1">{"'PROFITABILITY'!$A$1:$F$45"}</definedName>
    <definedName name="hfh" localSheetId="8" hidden="1">{"'PROFITABILITY'!$A$1:$F$45"}</definedName>
    <definedName name="hfh" localSheetId="9" hidden="1">{"'PROFITABILITY'!$A$1:$F$45"}</definedName>
    <definedName name="hfh" localSheetId="7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2" hidden="1">{"'PROFITABILITY'!$A$1:$F$45"}</definedName>
    <definedName name="hfh" localSheetId="0" hidden="1">{"'PROFITABILITY'!$A$1:$F$45"}</definedName>
    <definedName name="hfh" localSheetId="5" hidden="1">{"'PROFITABILITY'!$A$1:$F$45"}</definedName>
    <definedName name="hfh" hidden="1">{"'PROFITABILITY'!$A$1:$F$45"}</definedName>
    <definedName name="hfi">#REF!</definedName>
    <definedName name="hfjtyu" localSheetId="4" hidden="1">{"'PROFITABILITY'!$A$1:$F$45"}</definedName>
    <definedName name="hfjtyu" localSheetId="6" hidden="1">{"'PROFITABILITY'!$A$1:$F$45"}</definedName>
    <definedName name="hfjtyu" localSheetId="3" hidden="1">{"'PROFITABILITY'!$A$1:$F$45"}</definedName>
    <definedName name="hfjtyu" localSheetId="8" hidden="1">{"'PROFITABILITY'!$A$1:$F$45"}</definedName>
    <definedName name="hfjtyu" localSheetId="9" hidden="1">{"'PROFITABILITY'!$A$1:$F$45"}</definedName>
    <definedName name="hfjtyu" localSheetId="7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2" hidden="1">{"'PROFITABILITY'!$A$1:$F$45"}</definedName>
    <definedName name="hfjtyu" localSheetId="0" hidden="1">{"'PROFITABILITY'!$A$1:$F$45"}</definedName>
    <definedName name="hfjtyu" localSheetId="5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4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9" hidden="1">{"form-D1",#N/A,FALSE,"FORM-D1";"form-D1_amt",#N/A,FALSE,"FORM-D1"}</definedName>
    <definedName name="hjjjjjj" localSheetId="7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0" hidden="1">{"form-D1",#N/A,FALSE,"FORM-D1";"form-D1_amt",#N/A,FALSE,"FORM-D1"}</definedName>
    <definedName name="hjjjjjj" localSheetId="5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4" hidden="1">{"form-D1",#N/A,FALSE,"FORM-D1";"form-D1_amt",#N/A,FALSE,"FORM-D1"}</definedName>
    <definedName name="HP" localSheetId="6" hidden="1">{"form-D1",#N/A,FALSE,"FORM-D1";"form-D1_amt",#N/A,FALSE,"FORM-D1"}</definedName>
    <definedName name="HP" localSheetId="3" hidden="1">{"form-D1",#N/A,FALSE,"FORM-D1";"form-D1_amt",#N/A,FALSE,"FORM-D1"}</definedName>
    <definedName name="HP" localSheetId="8" hidden="1">{"form-D1",#N/A,FALSE,"FORM-D1";"form-D1_amt",#N/A,FALSE,"FORM-D1"}</definedName>
    <definedName name="HP" localSheetId="9" hidden="1">{"form-D1",#N/A,FALSE,"FORM-D1";"form-D1_amt",#N/A,FALSE,"FORM-D1"}</definedName>
    <definedName name="HP" localSheetId="7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2" hidden="1">{"form-D1",#N/A,FALSE,"FORM-D1";"form-D1_amt",#N/A,FALSE,"FORM-D1"}</definedName>
    <definedName name="HP" localSheetId="0" hidden="1">{"form-D1",#N/A,FALSE,"FORM-D1";"form-D1_amt",#N/A,FALSE,"FORM-D1"}</definedName>
    <definedName name="HP" localSheetId="5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4" hidden="1">{"'TP-SUMMARY'!$I$11:$K$11"}</definedName>
    <definedName name="HTML_Control" localSheetId="6" hidden="1">{"'TP-SUMMARY'!$I$11:$K$11"}</definedName>
    <definedName name="HTML_Control" localSheetId="3" hidden="1">{"'TP-SUMMARY'!$I$11:$K$11"}</definedName>
    <definedName name="HTML_Control" localSheetId="1" hidden="1">{"'TP-SUMMARY'!$I$11:$K$11"}</definedName>
    <definedName name="HTML_Control" localSheetId="8" hidden="1">{"'TP-SUMMARY'!$I$11:$K$11"}</definedName>
    <definedName name="HTML_Control" localSheetId="9" hidden="1">{"'TP-SUMMARY'!$I$11:$K$11"}</definedName>
    <definedName name="HTML_Control" localSheetId="7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2" hidden="1">{"'TP-SUMMARY'!$I$11:$K$11"}</definedName>
    <definedName name="HTML_Control" localSheetId="0" hidden="1">{"'TP-SUMMARY'!$I$11:$K$11"}</definedName>
    <definedName name="HTML_Control" localSheetId="5" hidden="1">{"'TP-SUMMARY'!$I$11:$K$11"}</definedName>
    <definedName name="HTML_Control" hidden="1">{"'TP-SUMMARY'!$I$11:$K$11"}</definedName>
    <definedName name="HTML_control2" localSheetId="4" hidden="1">{"'Sheet1'!$A$4386:$N$4591"}</definedName>
    <definedName name="HTML_control2" localSheetId="6" hidden="1">{"'Sheet1'!$A$4386:$N$4591"}</definedName>
    <definedName name="HTML_control2" localSheetId="3" hidden="1">{"'Sheet1'!$A$4386:$N$4591"}</definedName>
    <definedName name="HTML_control2" localSheetId="8" hidden="1">{"'Sheet1'!$A$4386:$N$4591"}</definedName>
    <definedName name="HTML_control2" localSheetId="9" hidden="1">{"'Sheet1'!$A$4386:$N$4591"}</definedName>
    <definedName name="HTML_control2" localSheetId="7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2" hidden="1">{"'Sheet1'!$A$4386:$N$4591"}</definedName>
    <definedName name="HTML_control2" localSheetId="0" hidden="1">{"'Sheet1'!$A$4386:$N$4591"}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4">#REF!</definedName>
    <definedName name="I" localSheetId="3">#REF!</definedName>
    <definedName name="I" localSheetId="8">#REF!</definedName>
    <definedName name="I" localSheetId="9">#REF!</definedName>
    <definedName name="I" localSheetId="7">#REF!</definedName>
    <definedName name="I" localSheetId="10">#REF!</definedName>
    <definedName name="I" localSheetId="11">#REF!</definedName>
    <definedName name="I" localSheetId="5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4" hidden="1">{"'Sheet1'!$A$4386:$N$4591"}</definedName>
    <definedName name="IAM" localSheetId="6" hidden="1">{"'Sheet1'!$A$4386:$N$4591"}</definedName>
    <definedName name="IAM" localSheetId="3" hidden="1">{"'Sheet1'!$A$4386:$N$4591"}</definedName>
    <definedName name="IAM" localSheetId="8" hidden="1">{"'Sheet1'!$A$4386:$N$4591"}</definedName>
    <definedName name="IAM" localSheetId="9" hidden="1">{"'Sheet1'!$A$4386:$N$4591"}</definedName>
    <definedName name="IAM" localSheetId="7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2" hidden="1">{"'Sheet1'!$A$4386:$N$4591"}</definedName>
    <definedName name="IAM" localSheetId="0" hidden="1">{"'Sheet1'!$A$4386:$N$4591"}</definedName>
    <definedName name="IAM" localSheetId="5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4">#REF!</definedName>
    <definedName name="iiiiii" localSheetId="3">#REF!</definedName>
    <definedName name="iiiiii" localSheetId="1">#REF!</definedName>
    <definedName name="iiiiii" localSheetId="8">#REF!</definedName>
    <definedName name="iiiiii" localSheetId="9">#REF!</definedName>
    <definedName name="iiiiii" localSheetId="7">#REF!</definedName>
    <definedName name="iiiiii" localSheetId="10">#REF!</definedName>
    <definedName name="iiiiii" localSheetId="11">#REF!</definedName>
    <definedName name="iiiiii" localSheetId="5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4">#REF!</definedName>
    <definedName name="IndicesRange" localSheetId="3">#REF!</definedName>
    <definedName name="IndicesRange" localSheetId="8">#REF!</definedName>
    <definedName name="IndicesRange" localSheetId="9">#REF!</definedName>
    <definedName name="IndicesRange" localSheetId="7">#REF!</definedName>
    <definedName name="IndicesRange" localSheetId="10">#REF!</definedName>
    <definedName name="IndicesRange" localSheetId="11">#REF!</definedName>
    <definedName name="IndicesRange" localSheetId="5">#REF!</definedName>
    <definedName name="IndicesRange">#REF!</definedName>
    <definedName name="Indra">#REF!</definedName>
    <definedName name="INFLOW" localSheetId="4">#REF!</definedName>
    <definedName name="INFLOW" localSheetId="3">#REF!</definedName>
    <definedName name="INFLOW" localSheetId="8">#REF!</definedName>
    <definedName name="INFLOW" localSheetId="9">#REF!</definedName>
    <definedName name="INFLOW" localSheetId="7">#REF!</definedName>
    <definedName name="INFLOW" localSheetId="10">#REF!</definedName>
    <definedName name="INFLOW" localSheetId="11">#REF!</definedName>
    <definedName name="INFLOW" localSheetId="5">#REF!</definedName>
    <definedName name="INFLOW">#REF!</definedName>
    <definedName name="insertplate_and_exp_joint" localSheetId="4">#REF!</definedName>
    <definedName name="insertplate_and_exp_joint" localSheetId="3">#REF!</definedName>
    <definedName name="insertplate_and_exp_joint" localSheetId="8">#REF!</definedName>
    <definedName name="insertplate_and_exp_joint" localSheetId="9">#REF!</definedName>
    <definedName name="insertplate_and_exp_joint" localSheetId="7">#REF!</definedName>
    <definedName name="insertplate_and_exp_joint" localSheetId="10">#REF!</definedName>
    <definedName name="insertplate_and_exp_joint" localSheetId="11">#REF!</definedName>
    <definedName name="insertplate_and_exp_joint" localSheetId="5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4" hidden="1">{"form-D1",#N/A,FALSE,"FORM-D1";"form-D1_amt",#N/A,FALSE,"FORM-D1"}</definedName>
    <definedName name="jddd" localSheetId="6" hidden="1">{"form-D1",#N/A,FALSE,"FORM-D1";"form-D1_amt",#N/A,FALSE,"FORM-D1"}</definedName>
    <definedName name="jddd" localSheetId="3" hidden="1">{"form-D1",#N/A,FALSE,"FORM-D1";"form-D1_amt",#N/A,FALSE,"FORM-D1"}</definedName>
    <definedName name="jddd" localSheetId="8" hidden="1">{"form-D1",#N/A,FALSE,"FORM-D1";"form-D1_amt",#N/A,FALSE,"FORM-D1"}</definedName>
    <definedName name="jddd" localSheetId="9" hidden="1">{"form-D1",#N/A,FALSE,"FORM-D1";"form-D1_amt",#N/A,FALSE,"FORM-D1"}</definedName>
    <definedName name="jddd" localSheetId="7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2" hidden="1">{"form-D1",#N/A,FALSE,"FORM-D1";"form-D1_amt",#N/A,FALSE,"FORM-D1"}</definedName>
    <definedName name="jddd" localSheetId="0" hidden="1">{"form-D1",#N/A,FALSE,"FORM-D1";"form-D1_amt",#N/A,FALSE,"FORM-D1"}</definedName>
    <definedName name="jddd" localSheetId="5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4" hidden="1">{"'PROFITABILITY'!$A$1:$F$45"}</definedName>
    <definedName name="jgjg" localSheetId="6" hidden="1">{"'PROFITABILITY'!$A$1:$F$45"}</definedName>
    <definedName name="jgjg" localSheetId="3" hidden="1">{"'PROFITABILITY'!$A$1:$F$45"}</definedName>
    <definedName name="jgjg" localSheetId="8" hidden="1">{"'PROFITABILITY'!$A$1:$F$45"}</definedName>
    <definedName name="jgjg" localSheetId="9" hidden="1">{"'PROFITABILITY'!$A$1:$F$45"}</definedName>
    <definedName name="jgjg" localSheetId="7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2" hidden="1">{"'PROFITABILITY'!$A$1:$F$45"}</definedName>
    <definedName name="jgjg" localSheetId="0" hidden="1">{"'PROFITABILITY'!$A$1:$F$45"}</definedName>
    <definedName name="jgjg" localSheetId="5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4">#REF!</definedName>
    <definedName name="jjdzjjklb6f6e8f7f" localSheetId="3">#REF!</definedName>
    <definedName name="jjdzjjklb6f6e8f7f" localSheetId="8">#REF!</definedName>
    <definedName name="jjdzjjklb6f6e8f7f" localSheetId="9">#REF!</definedName>
    <definedName name="jjdzjjklb6f6e8f7f" localSheetId="7">#REF!</definedName>
    <definedName name="jjdzjjklb6f6e8f7f" localSheetId="10">#REF!</definedName>
    <definedName name="jjdzjjklb6f6e8f7f" localSheetId="11">#REF!</definedName>
    <definedName name="jjdzjjklb6f6e8f7f" localSheetId="5">#REF!</definedName>
    <definedName name="jjdzjjklb6f6e8f7f">#REF!</definedName>
    <definedName name="jjj" localSheetId="4" hidden="1">{"form-D1",#N/A,FALSE,"FORM-D1";"form-D1_amt",#N/A,FALSE,"FORM-D1"}</definedName>
    <definedName name="jjj" localSheetId="6" hidden="1">{"form-D1",#N/A,FALSE,"FORM-D1";"form-D1_amt",#N/A,FALSE,"FORM-D1"}</definedName>
    <definedName name="jjj" localSheetId="3" hidden="1">{"form-D1",#N/A,FALSE,"FORM-D1";"form-D1_amt",#N/A,FALSE,"FORM-D1"}</definedName>
    <definedName name="jjj" localSheetId="8" hidden="1">{"form-D1",#N/A,FALSE,"FORM-D1";"form-D1_amt",#N/A,FALSE,"FORM-D1"}</definedName>
    <definedName name="jjj" localSheetId="9" hidden="1">{"form-D1",#N/A,FALSE,"FORM-D1";"form-D1_amt",#N/A,FALSE,"FORM-D1"}</definedName>
    <definedName name="jjj" localSheetId="7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2" hidden="1">{"form-D1",#N/A,FALSE,"FORM-D1";"form-D1_amt",#N/A,FALSE,"FORM-D1"}</definedName>
    <definedName name="jjj" localSheetId="0" hidden="1">{"form-D1",#N/A,FALSE,"FORM-D1";"form-D1_amt",#N/A,FALSE,"FORM-D1"}</definedName>
    <definedName name="jjj" localSheetId="5" hidden="1">{"form-D1",#N/A,FALSE,"FORM-D1";"form-D1_amt",#N/A,FALSE,"FORM-D1"}</definedName>
    <definedName name="jjj" hidden="1">{"form-D1",#N/A,FALSE,"FORM-D1";"form-D1_amt",#N/A,FALSE,"FORM-D1"}</definedName>
    <definedName name="jjjjjj" localSheetId="4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9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0" hidden="1">{"form-D1",#N/A,FALSE,"FORM-D1";"form-D1_amt",#N/A,FALSE,"FORM-D1"}</definedName>
    <definedName name="jjjjjj" localSheetId="5" hidden="1">{"form-D1",#N/A,FALSE,"FORM-D1";"form-D1_amt",#N/A,FALSE,"FORM-D1"}</definedName>
    <definedName name="jjjjjj" hidden="1">{"form-D1",#N/A,FALSE,"FORM-D1";"form-D1_amt",#N/A,FALSE,"FORM-D1"}</definedName>
    <definedName name="jjjjjjjjj" localSheetId="4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9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0" hidden="1">{"form-D1",#N/A,FALSE,"FORM-D1";"form-D1_amt",#N/A,FALSE,"FORM-D1"}</definedName>
    <definedName name="jjjjjjjjj" localSheetId="5" hidden="1">{"form-D1",#N/A,FALSE,"FORM-D1";"form-D1_amt",#N/A,FALSE,"FORM-D1"}</definedName>
    <definedName name="jjjjjjjjj" hidden="1">{"form-D1",#N/A,FALSE,"FORM-D1";"form-D1_amt",#N/A,FALSE,"FORM-D1"}</definedName>
    <definedName name="jjjjjjjjjjjj" localSheetId="4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9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0" hidden="1">{"form-D1",#N/A,FALSE,"FORM-D1";"form-D1_amt",#N/A,FALSE,"FORM-D1"}</definedName>
    <definedName name="jjjjjjjjjjjj" localSheetId="5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4">#REF!</definedName>
    <definedName name="JobID" localSheetId="3">#REF!</definedName>
    <definedName name="JobID" localSheetId="8">#REF!</definedName>
    <definedName name="JobID" localSheetId="9">#REF!</definedName>
    <definedName name="JobID" localSheetId="7">#REF!</definedName>
    <definedName name="JobID" localSheetId="10">#REF!</definedName>
    <definedName name="JobID" localSheetId="11">#REF!</definedName>
    <definedName name="JobID" localSheetId="5">#REF!</definedName>
    <definedName name="JobID">#REF!</definedName>
    <definedName name="Jobtypes">#REF!</definedName>
    <definedName name="JR_Line">#REF!</definedName>
    <definedName name="K" localSheetId="4">#REF!</definedName>
    <definedName name="K" localSheetId="3">#REF!</definedName>
    <definedName name="K" localSheetId="1">#REF!</definedName>
    <definedName name="K" localSheetId="8">#REF!</definedName>
    <definedName name="K" localSheetId="9">#REF!</definedName>
    <definedName name="K" localSheetId="7">#REF!</definedName>
    <definedName name="K" localSheetId="10">#REF!</definedName>
    <definedName name="K" localSheetId="11">#REF!</definedName>
    <definedName name="K" localSheetId="5">#REF!</definedName>
    <definedName name="K">#REF!</definedName>
    <definedName name="K___0">#REF!</definedName>
    <definedName name="K___13">#REF!</definedName>
    <definedName name="K_1">#REF!</definedName>
    <definedName name="K_183_PKTCL_LM_15" localSheetId="4">#REF!</definedName>
    <definedName name="K_183_PKTCL_LM_15" localSheetId="3">#REF!</definedName>
    <definedName name="K_183_PKTCL_LM_15" localSheetId="1">#REF!</definedName>
    <definedName name="K_183_PKTCL_LM_15" localSheetId="8">#REF!</definedName>
    <definedName name="K_183_PKTCL_LM_15" localSheetId="9">#REF!</definedName>
    <definedName name="K_183_PKTCL_LM_15" localSheetId="7">#REF!</definedName>
    <definedName name="K_183_PKTCL_LM_15" localSheetId="10">#REF!</definedName>
    <definedName name="K_183_PKTCL_LM_15" localSheetId="11">#REF!</definedName>
    <definedName name="K_183_PKTCL_LM_15" localSheetId="5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4" hidden="1">{"form-D1",#N/A,FALSE,"FORM-D1";"form-D1_amt",#N/A,FALSE,"FORM-D1"}</definedName>
    <definedName name="KAMAL" localSheetId="6" hidden="1">{"form-D1",#N/A,FALSE,"FORM-D1";"form-D1_amt",#N/A,FALSE,"FORM-D1"}</definedName>
    <definedName name="KAMAL" localSheetId="3" hidden="1">{"form-D1",#N/A,FALSE,"FORM-D1";"form-D1_amt",#N/A,FALSE,"FORM-D1"}</definedName>
    <definedName name="KAMAL" localSheetId="8" hidden="1">{"form-D1",#N/A,FALSE,"FORM-D1";"form-D1_amt",#N/A,FALSE,"FORM-D1"}</definedName>
    <definedName name="KAMAL" localSheetId="9" hidden="1">{"form-D1",#N/A,FALSE,"FORM-D1";"form-D1_amt",#N/A,FALSE,"FORM-D1"}</definedName>
    <definedName name="KAMAL" localSheetId="7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2" hidden="1">{"form-D1",#N/A,FALSE,"FORM-D1";"form-D1_amt",#N/A,FALSE,"FORM-D1"}</definedName>
    <definedName name="KAMAL" localSheetId="0" hidden="1">{"form-D1",#N/A,FALSE,"FORM-D1";"form-D1_amt",#N/A,FALSE,"FORM-D1"}</definedName>
    <definedName name="KAMAL" localSheetId="5" hidden="1">{"form-D1",#N/A,FALSE,"FORM-D1";"form-D1_amt",#N/A,FALSE,"FORM-D1"}</definedName>
    <definedName name="KAMAL" hidden="1">{"form-D1",#N/A,FALSE,"FORM-D1";"form-D1_amt",#N/A,FALSE,"FORM-D1"}</definedName>
    <definedName name="kaml" localSheetId="4" hidden="1">{"form-D1",#N/A,FALSE,"FORM-D1";"form-D1_amt",#N/A,FALSE,"FORM-D1"}</definedName>
    <definedName name="kaml" localSheetId="6" hidden="1">{"form-D1",#N/A,FALSE,"FORM-D1";"form-D1_amt",#N/A,FALSE,"FORM-D1"}</definedName>
    <definedName name="kaml" localSheetId="3" hidden="1">{"form-D1",#N/A,FALSE,"FORM-D1";"form-D1_amt",#N/A,FALSE,"FORM-D1"}</definedName>
    <definedName name="kaml" localSheetId="8" hidden="1">{"form-D1",#N/A,FALSE,"FORM-D1";"form-D1_amt",#N/A,FALSE,"FORM-D1"}</definedName>
    <definedName name="kaml" localSheetId="9" hidden="1">{"form-D1",#N/A,FALSE,"FORM-D1";"form-D1_amt",#N/A,FALSE,"FORM-D1"}</definedName>
    <definedName name="kaml" localSheetId="7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2" hidden="1">{"form-D1",#N/A,FALSE,"FORM-D1";"form-D1_amt",#N/A,FALSE,"FORM-D1"}</definedName>
    <definedName name="kaml" localSheetId="0" hidden="1">{"form-D1",#N/A,FALSE,"FORM-D1";"form-D1_amt",#N/A,FALSE,"FORM-D1"}</definedName>
    <definedName name="kaml" localSheetId="5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4">#REF!</definedName>
    <definedName name="KKK" localSheetId="3">#REF!</definedName>
    <definedName name="KKK" localSheetId="1">#REF!</definedName>
    <definedName name="KKK" localSheetId="8">#REF!</definedName>
    <definedName name="KKK" localSheetId="9">#REF!</definedName>
    <definedName name="KKK" localSheetId="7">#REF!</definedName>
    <definedName name="KKK" localSheetId="10">#REF!</definedName>
    <definedName name="KKK" localSheetId="11">#REF!</definedName>
    <definedName name="KKK" localSheetId="5">#REF!</definedName>
    <definedName name="KKK">#REF!</definedName>
    <definedName name="kklhl" localSheetId="4" hidden="1">{"'PROFITABILITY'!$A$1:$F$45"}</definedName>
    <definedName name="kklhl" localSheetId="6" hidden="1">{"'PROFITABILITY'!$A$1:$F$45"}</definedName>
    <definedName name="kklhl" localSheetId="3" hidden="1">{"'PROFITABILITY'!$A$1:$F$45"}</definedName>
    <definedName name="kklhl" localSheetId="8" hidden="1">{"'PROFITABILITY'!$A$1:$F$45"}</definedName>
    <definedName name="kklhl" localSheetId="9" hidden="1">{"'PROFITABILITY'!$A$1:$F$45"}</definedName>
    <definedName name="kklhl" localSheetId="7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2" hidden="1">{"'PROFITABILITY'!$A$1:$F$45"}</definedName>
    <definedName name="kklhl" localSheetId="0" hidden="1">{"'PROFITABILITY'!$A$1:$F$45"}</definedName>
    <definedName name="kklhl" localSheetId="5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4" hidden="1">{"'PROFITABILITY'!$A$1:$F$45"}</definedName>
    <definedName name="kltp" localSheetId="6" hidden="1">{"'PROFITABILITY'!$A$1:$F$45"}</definedName>
    <definedName name="kltp" localSheetId="3" hidden="1">{"'PROFITABILITY'!$A$1:$F$45"}</definedName>
    <definedName name="kltp" localSheetId="8" hidden="1">{"'PROFITABILITY'!$A$1:$F$45"}</definedName>
    <definedName name="kltp" localSheetId="9" hidden="1">{"'PROFITABILITY'!$A$1:$F$45"}</definedName>
    <definedName name="kltp" localSheetId="7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2" hidden="1">{"'PROFITABILITY'!$A$1:$F$45"}</definedName>
    <definedName name="kltp" localSheetId="0" hidden="1">{"'PROFITABILITY'!$A$1:$F$45"}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4">#REF!</definedName>
    <definedName name="KP" localSheetId="3">#REF!</definedName>
    <definedName name="KP" localSheetId="1">#REF!</definedName>
    <definedName name="KP" localSheetId="8">#REF!</definedName>
    <definedName name="KP" localSheetId="9">#REF!</definedName>
    <definedName name="KP" localSheetId="7">#REF!</definedName>
    <definedName name="KP" localSheetId="10">#REF!</definedName>
    <definedName name="KP" localSheetId="11">#REF!</definedName>
    <definedName name="KP" localSheetId="5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4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localSheetId="7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4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localSheetId="7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4">#REF!</definedName>
    <definedName name="L_T_PY_RSTL_RB_55" localSheetId="3">#REF!</definedName>
    <definedName name="L_T_PY_RSTL_RB_55" localSheetId="8">#REF!</definedName>
    <definedName name="L_T_PY_RSTL_RB_55" localSheetId="9">#REF!</definedName>
    <definedName name="L_T_PY_RSTL_RB_55" localSheetId="7">#REF!</definedName>
    <definedName name="L_T_PY_RSTL_RB_55" localSheetId="10">#REF!</definedName>
    <definedName name="L_T_PY_RSTL_RB_55" localSheetId="11">#REF!</definedName>
    <definedName name="L_T_PY_RSTL_RB_55" localSheetId="5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4">#REF!</definedName>
    <definedName name="lakh" localSheetId="3">#REF!</definedName>
    <definedName name="lakh" localSheetId="1">#REF!</definedName>
    <definedName name="lakh" localSheetId="8">#REF!</definedName>
    <definedName name="lakh" localSheetId="9">#REF!</definedName>
    <definedName name="lakh" localSheetId="7">#REF!</definedName>
    <definedName name="lakh" localSheetId="10">#REF!</definedName>
    <definedName name="lakh" localSheetId="11">#REF!</definedName>
    <definedName name="lakh" localSheetId="5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4">IF(#REF!,Header_Row+#REF!,Header_Row)</definedName>
    <definedName name="Last_Row" localSheetId="6">IF(#REF!,Header_Row+#REF!,Header_Row)</definedName>
    <definedName name="Last_Row" localSheetId="3">IF(#REF!,Header_Row+#REF!,Header_Row)</definedName>
    <definedName name="Last_Row" localSheetId="8">IF(#REF!,Header_Row+#REF!,Header_Row)</definedName>
    <definedName name="Last_Row" localSheetId="9">IF(#REF!,Header_Row+#REF!,Header_Row)</definedName>
    <definedName name="Last_Row" localSheetId="7">IF(#REF!,Header_Row+#REF!,Header_Row)</definedName>
    <definedName name="Last_Row" localSheetId="10">IF(#REF!,Header_Row+#REF!,Header_Row)</definedName>
    <definedName name="Last_Row" localSheetId="11">IF(#REF!,Header_Row+#REF!,Header_Row)</definedName>
    <definedName name="Last_Row" localSheetId="2">IF(#REF!,Header_Row+#REF!,Header_Row)</definedName>
    <definedName name="Last_Row" localSheetId="0">IF(#REF!,Header_Row+#REF!,Header_Row)</definedName>
    <definedName name="Last_Row" localSheetId="5">IF(#REF!,[0]!Header_Row+#REF!,[0]!Header_Row)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4">#REF!</definedName>
    <definedName name="lef" localSheetId="3">#REF!</definedName>
    <definedName name="lef" localSheetId="8">#REF!</definedName>
    <definedName name="lef" localSheetId="9">#REF!</definedName>
    <definedName name="lef" localSheetId="7">#REF!</definedName>
    <definedName name="lef" localSheetId="10">#REF!</definedName>
    <definedName name="lef" localSheetId="11">#REF!</definedName>
    <definedName name="lef" localSheetId="5">#REF!</definedName>
    <definedName name="lef">#REF!</definedName>
    <definedName name="lel" localSheetId="4">#REF!</definedName>
    <definedName name="lel" localSheetId="3">#REF!</definedName>
    <definedName name="lel" localSheetId="8">#REF!</definedName>
    <definedName name="lel" localSheetId="9">#REF!</definedName>
    <definedName name="lel" localSheetId="7">#REF!</definedName>
    <definedName name="lel" localSheetId="10">#REF!</definedName>
    <definedName name="lel" localSheetId="11">#REF!</definedName>
    <definedName name="lel" localSheetId="5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4">#REF!</definedName>
    <definedName name="LLL" localSheetId="3">#REF!</definedName>
    <definedName name="LLL" localSheetId="1">#REF!</definedName>
    <definedName name="LLL" localSheetId="8">#REF!</definedName>
    <definedName name="LLL" localSheetId="9">#REF!</definedName>
    <definedName name="LLL" localSheetId="7">#REF!</definedName>
    <definedName name="LLL" localSheetId="10">#REF!</definedName>
    <definedName name="LLL" localSheetId="11">#REF!</definedName>
    <definedName name="LLL" localSheetId="5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4">#REF!</definedName>
    <definedName name="M_s.MAMTHA_CONTRACTORS" localSheetId="3">#REF!</definedName>
    <definedName name="M_s.MAMTHA_CONTRACTORS" localSheetId="1">#REF!</definedName>
    <definedName name="M_s.MAMTHA_CONTRACTORS" localSheetId="8">#REF!</definedName>
    <definedName name="M_s.MAMTHA_CONTRACTORS" localSheetId="9">#REF!</definedName>
    <definedName name="M_s.MAMTHA_CONTRACTORS" localSheetId="7">#REF!</definedName>
    <definedName name="M_s.MAMTHA_CONTRACTORS" localSheetId="10">#REF!</definedName>
    <definedName name="M_s.MAMTHA_CONTRACTORS" localSheetId="11">#REF!</definedName>
    <definedName name="M_s.MAMTHA_CONTRACTORS" localSheetId="5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4">#REF!</definedName>
    <definedName name="MAACONSTN" localSheetId="3">#REF!</definedName>
    <definedName name="MAACONSTN" localSheetId="1">#REF!</definedName>
    <definedName name="MAACONSTN" localSheetId="8">#REF!</definedName>
    <definedName name="MAACONSTN" localSheetId="9">#REF!</definedName>
    <definedName name="MAACONSTN" localSheetId="7">#REF!</definedName>
    <definedName name="MAACONSTN" localSheetId="10">#REF!</definedName>
    <definedName name="MAACONSTN" localSheetId="11">#REF!</definedName>
    <definedName name="MAACONSTN" localSheetId="5">#REF!</definedName>
    <definedName name="MAACONSTN">#REF!</definedName>
    <definedName name="mac">75</definedName>
    <definedName name="Maharastra" localSheetId="4">#REF!</definedName>
    <definedName name="Maharastra" localSheetId="3">#REF!</definedName>
    <definedName name="Maharastra" localSheetId="1">#REF!</definedName>
    <definedName name="Maharastra" localSheetId="8">#REF!</definedName>
    <definedName name="Maharastra" localSheetId="9">#REF!</definedName>
    <definedName name="Maharastra" localSheetId="7">#REF!</definedName>
    <definedName name="Maharastra" localSheetId="10">#REF!</definedName>
    <definedName name="Maharastra" localSheetId="11">#REF!</definedName>
    <definedName name="Maharastra" localSheetId="5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4" hidden="1">{"form-D1",#N/A,FALSE,"FORM-D1";"form-D1_amt",#N/A,FALSE,"FORM-D1"}</definedName>
    <definedName name="mani" localSheetId="6" hidden="1">{"form-D1",#N/A,FALSE,"FORM-D1";"form-D1_amt",#N/A,FALSE,"FORM-D1"}</definedName>
    <definedName name="mani" localSheetId="3" hidden="1">{"form-D1",#N/A,FALSE,"FORM-D1";"form-D1_amt",#N/A,FALSE,"FORM-D1"}</definedName>
    <definedName name="mani" localSheetId="8" hidden="1">{"form-D1",#N/A,FALSE,"FORM-D1";"form-D1_amt",#N/A,FALSE,"FORM-D1"}</definedName>
    <definedName name="mani" localSheetId="9" hidden="1">{"form-D1",#N/A,FALSE,"FORM-D1";"form-D1_amt",#N/A,FALSE,"FORM-D1"}</definedName>
    <definedName name="mani" localSheetId="7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2" hidden="1">{"form-D1",#N/A,FALSE,"FORM-D1";"form-D1_amt",#N/A,FALSE,"FORM-D1"}</definedName>
    <definedName name="mani" localSheetId="0" hidden="1">{"form-D1",#N/A,FALSE,"FORM-D1";"form-D1_amt",#N/A,FALSE,"FORM-D1"}</definedName>
    <definedName name="mani" localSheetId="5" hidden="1">{"form-D1",#N/A,FALSE,"FORM-D1";"form-D1_amt",#N/A,FALSE,"FORM-D1"}</definedName>
    <definedName name="mani" hidden="1">{"form-D1",#N/A,FALSE,"FORM-D1";"form-D1_amt",#N/A,FALSE,"FORM-D1"}</definedName>
    <definedName name="Manish" localSheetId="4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9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0" hidden="1">{"form-D1",#N/A,FALSE,"FORM-D1";"form-D1_amt",#N/A,FALSE,"FORM-D1"}</definedName>
    <definedName name="Manish" localSheetId="5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4">#REF!</definedName>
    <definedName name="march_qty" localSheetId="3">#REF!</definedName>
    <definedName name="march_qty" localSheetId="8">#REF!</definedName>
    <definedName name="march_qty" localSheetId="9">#REF!</definedName>
    <definedName name="march_qty" localSheetId="7">#REF!</definedName>
    <definedName name="march_qty" localSheetId="10">#REF!</definedName>
    <definedName name="march_qty" localSheetId="11">#REF!</definedName>
    <definedName name="march_qty" localSheetId="5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4">#REF!</definedName>
    <definedName name="mhr" localSheetId="3">#REF!</definedName>
    <definedName name="mhr" localSheetId="8">#REF!</definedName>
    <definedName name="mhr" localSheetId="9">#REF!</definedName>
    <definedName name="mhr" localSheetId="7">#REF!</definedName>
    <definedName name="mhr" localSheetId="10">#REF!</definedName>
    <definedName name="mhr" localSheetId="11">#REF!</definedName>
    <definedName name="mhr" localSheetId="5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4">#REF!</definedName>
    <definedName name="mm" localSheetId="3">#REF!</definedName>
    <definedName name="mm" localSheetId="8">#REF!</definedName>
    <definedName name="mm" localSheetId="9">#REF!</definedName>
    <definedName name="mm" localSheetId="7">#REF!</definedName>
    <definedName name="mm" localSheetId="10">#REF!</definedName>
    <definedName name="mm" localSheetId="11">#REF!</definedName>
    <definedName name="mm" localSheetId="5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4">#REF!</definedName>
    <definedName name="MS200202rev2" localSheetId="3">#REF!</definedName>
    <definedName name="MS200202rev2" localSheetId="8">#REF!</definedName>
    <definedName name="MS200202rev2" localSheetId="9">#REF!</definedName>
    <definedName name="MS200202rev2" localSheetId="7">#REF!</definedName>
    <definedName name="MS200202rev2" localSheetId="10">#REF!</definedName>
    <definedName name="MS200202rev2" localSheetId="11">#REF!</definedName>
    <definedName name="MS200202rev2" localSheetId="5">#REF!</definedName>
    <definedName name="MS200202rev2">#REF!</definedName>
    <definedName name="ms2002may1706" localSheetId="4">#REF!</definedName>
    <definedName name="ms2002may1706" localSheetId="3">#REF!</definedName>
    <definedName name="ms2002may1706" localSheetId="8">#REF!</definedName>
    <definedName name="ms2002may1706" localSheetId="9">#REF!</definedName>
    <definedName name="ms2002may1706" localSheetId="7">#REF!</definedName>
    <definedName name="ms2002may1706" localSheetId="10">#REF!</definedName>
    <definedName name="ms2002may1706" localSheetId="11">#REF!</definedName>
    <definedName name="ms2002may1706" localSheetId="5">#REF!</definedName>
    <definedName name="ms2002may1706">#REF!</definedName>
    <definedName name="Msbdo">#REF!</definedName>
    <definedName name="msc">#REF!</definedName>
    <definedName name="msj" localSheetId="4">#REF!</definedName>
    <definedName name="msj" localSheetId="3">#REF!</definedName>
    <definedName name="msj" localSheetId="8">#REF!</definedName>
    <definedName name="msj" localSheetId="9">#REF!</definedName>
    <definedName name="msj" localSheetId="7">#REF!</definedName>
    <definedName name="msj" localSheetId="10">#REF!</definedName>
    <definedName name="msj" localSheetId="11">#REF!</definedName>
    <definedName name="msj" localSheetId="5">#REF!</definedName>
    <definedName name="msj">#REF!</definedName>
    <definedName name="msjune1807" localSheetId="4">#REF!</definedName>
    <definedName name="msjune1807" localSheetId="3">#REF!</definedName>
    <definedName name="msjune1807" localSheetId="8">#REF!</definedName>
    <definedName name="msjune1807" localSheetId="9">#REF!</definedName>
    <definedName name="msjune1807" localSheetId="7">#REF!</definedName>
    <definedName name="msjune1807" localSheetId="10">#REF!</definedName>
    <definedName name="msjune1807" localSheetId="11">#REF!</definedName>
    <definedName name="msjune1807" localSheetId="5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4">#REF!</definedName>
    <definedName name="ND1VisualChart" localSheetId="3">#REF!</definedName>
    <definedName name="ND1VisualChart" localSheetId="1">#REF!</definedName>
    <definedName name="ND1VisualChart" localSheetId="8">#REF!</definedName>
    <definedName name="ND1VisualChart" localSheetId="9">#REF!</definedName>
    <definedName name="ND1VisualChart" localSheetId="7">#REF!</definedName>
    <definedName name="ND1VisualChart" localSheetId="10">#REF!</definedName>
    <definedName name="ND1VisualChart" localSheetId="11">#REF!</definedName>
    <definedName name="ND1VisualChart" localSheetId="5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4" hidden="1">{"'PROFITABILITY'!$A$1:$F$45"}</definedName>
    <definedName name="nlllk" localSheetId="6" hidden="1">{"'PROFITABILITY'!$A$1:$F$45"}</definedName>
    <definedName name="nlllk" localSheetId="3" hidden="1">{"'PROFITABILITY'!$A$1:$F$45"}</definedName>
    <definedName name="nlllk" localSheetId="8" hidden="1">{"'PROFITABILITY'!$A$1:$F$45"}</definedName>
    <definedName name="nlllk" localSheetId="9" hidden="1">{"'PROFITABILITY'!$A$1:$F$45"}</definedName>
    <definedName name="nlllk" localSheetId="7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2" hidden="1">{"'PROFITABILITY'!$A$1:$F$45"}</definedName>
    <definedName name="nlllk" localSheetId="0" hidden="1">{"'PROFITABILITY'!$A$1:$F$45"}</definedName>
    <definedName name="nlllk" localSheetId="5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4">#REF!</definedName>
    <definedName name="NONSOR" localSheetId="3">#REF!</definedName>
    <definedName name="NONSOR" localSheetId="8">#REF!</definedName>
    <definedName name="NONSOR" localSheetId="9">#REF!</definedName>
    <definedName name="NONSOR" localSheetId="7">#REF!</definedName>
    <definedName name="NONSOR" localSheetId="10">#REF!</definedName>
    <definedName name="NONSOR" localSheetId="11">#REF!</definedName>
    <definedName name="NONSOR" localSheetId="5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4">#REF!</definedName>
    <definedName name="num2text" localSheetId="3">#REF!</definedName>
    <definedName name="num2text" localSheetId="1">#REF!</definedName>
    <definedName name="num2text" localSheetId="8">#REF!</definedName>
    <definedName name="num2text" localSheetId="9">#REF!</definedName>
    <definedName name="num2text" localSheetId="7">#REF!</definedName>
    <definedName name="num2text" localSheetId="10">#REF!</definedName>
    <definedName name="num2text" localSheetId="11">#REF!</definedName>
    <definedName name="num2text" localSheetId="5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8">#REF!</definedName>
    <definedName name="oct" localSheetId="9">#REF!</definedName>
    <definedName name="oct" localSheetId="7">#REF!</definedName>
    <definedName name="oct" localSheetId="5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4">#REF!</definedName>
    <definedName name="ok" localSheetId="3">#REF!</definedName>
    <definedName name="ok" localSheetId="1">#REF!</definedName>
    <definedName name="ok" localSheetId="8">#REF!</definedName>
    <definedName name="ok" localSheetId="9">#REF!</definedName>
    <definedName name="ok" localSheetId="7">#REF!</definedName>
    <definedName name="ok" localSheetId="10">#REF!</definedName>
    <definedName name="ok" localSheetId="11">#REF!</definedName>
    <definedName name="ok" localSheetId="5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4">#REF!</definedName>
    <definedName name="pad_baywise" localSheetId="3">#REF!</definedName>
    <definedName name="pad_baywise" localSheetId="8">#REF!</definedName>
    <definedName name="pad_baywise" localSheetId="9">#REF!</definedName>
    <definedName name="pad_baywise" localSheetId="7">#REF!</definedName>
    <definedName name="pad_baywise" localSheetId="10">#REF!</definedName>
    <definedName name="pad_baywise" localSheetId="11">#REF!</definedName>
    <definedName name="pad_baywise" localSheetId="5">#REF!</definedName>
    <definedName name="pad_baywise">#REF!</definedName>
    <definedName name="PAGE1" localSheetId="4">#REF!</definedName>
    <definedName name="PAGE1" localSheetId="3">#REF!</definedName>
    <definedName name="PAGE1" localSheetId="1">#REF!</definedName>
    <definedName name="PAGE1" localSheetId="8">#REF!</definedName>
    <definedName name="PAGE1" localSheetId="9">#REF!</definedName>
    <definedName name="PAGE1" localSheetId="7">#REF!</definedName>
    <definedName name="PAGE1" localSheetId="10">#REF!</definedName>
    <definedName name="PAGE1" localSheetId="11">#REF!</definedName>
    <definedName name="PAGE1" localSheetId="5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4">#REF!</definedName>
    <definedName name="Pane2" localSheetId="3">#REF!</definedName>
    <definedName name="Pane2" localSheetId="8">#REF!</definedName>
    <definedName name="Pane2" localSheetId="9">#REF!</definedName>
    <definedName name="Pane2" localSheetId="7">#REF!</definedName>
    <definedName name="Pane2" localSheetId="10">#REF!</definedName>
    <definedName name="Pane2" localSheetId="11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4">PercentCompleteBeyond*PeriodInPlan</definedName>
    <definedName name="PercentComplete" localSheetId="6">PercentCompleteBeyond*PeriodInPlan</definedName>
    <definedName name="PercentComplete" localSheetId="3">PercentCompleteBeyond*PeriodInPlan</definedName>
    <definedName name="PercentComplete" localSheetId="8">PercentCompleteBeyond*PeriodInPlan</definedName>
    <definedName name="PercentComplete" localSheetId="9">PercentCompleteBeyond*PeriodInPlan</definedName>
    <definedName name="PercentComplete" localSheetId="7">PercentCompleteBeyond*PeriodInPlan</definedName>
    <definedName name="PercentComplete" localSheetId="10">PercentCompleteBeyond*PeriodInPlan</definedName>
    <definedName name="PercentComplete" localSheetId="11">PercentCompleteBeyond*PeriodInPlan</definedName>
    <definedName name="PercentComplete" localSheetId="2">PercentCompleteBeyond*PeriodInPlan</definedName>
    <definedName name="PercentComplete" localSheetId="0">PercentCompleteBeyond*PeriodInPlan</definedName>
    <definedName name="PercentComplete" localSheetId="5">[0]!PercentCompleteBeyond*[0]!PeriodInPlan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4">PeriodInPlan*(#REF!&gt;0)</definedName>
    <definedName name="Plan" localSheetId="6">PeriodInPlan*(#REF!&gt;0)</definedName>
    <definedName name="Plan" localSheetId="3">PeriodInPlan*(#REF!&gt;0)</definedName>
    <definedName name="Plan" localSheetId="8">PeriodInPlan*(#REF!&gt;0)</definedName>
    <definedName name="Plan" localSheetId="9">PeriodInPlan*(#REF!&gt;0)</definedName>
    <definedName name="Plan" localSheetId="7">PeriodInPlan*(#REF!&gt;0)</definedName>
    <definedName name="Plan" localSheetId="10">PeriodInPlan*(#REF!&gt;0)</definedName>
    <definedName name="Plan" localSheetId="11">PeriodInPlan*(#REF!&gt;0)</definedName>
    <definedName name="Plan" localSheetId="2">PeriodInPlan*(#REF!&gt;0)</definedName>
    <definedName name="Plan" localSheetId="0">PeriodInPlan*(#REF!&gt;0)</definedName>
    <definedName name="Plan" localSheetId="5">[0]!PeriodInPlan*(#REF!&gt;0)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4">#REF!</definedName>
    <definedName name="plsdata" localSheetId="3">#REF!</definedName>
    <definedName name="plsdata" localSheetId="1">#REF!</definedName>
    <definedName name="plsdata" localSheetId="8">#REF!</definedName>
    <definedName name="plsdata" localSheetId="9">#REF!</definedName>
    <definedName name="plsdata" localSheetId="7">#REF!</definedName>
    <definedName name="plsdata" localSheetId="10">#REF!</definedName>
    <definedName name="plsdata" localSheetId="11">#REF!</definedName>
    <definedName name="plsdata" localSheetId="5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4">#REF!</definedName>
    <definedName name="PONDA" localSheetId="3">#REF!</definedName>
    <definedName name="PONDA" localSheetId="8">#REF!</definedName>
    <definedName name="PONDA" localSheetId="9">#REF!</definedName>
    <definedName name="PONDA" localSheetId="7">#REF!</definedName>
    <definedName name="PONDA" localSheetId="10">#REF!</definedName>
    <definedName name="PONDA" localSheetId="11">#REF!</definedName>
    <definedName name="PONDA" localSheetId="5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0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4">#REF!</definedName>
    <definedName name="PPS" localSheetId="3">#REF!</definedName>
    <definedName name="PPS" localSheetId="8">#REF!</definedName>
    <definedName name="PPS" localSheetId="9">#REF!</definedName>
    <definedName name="PPS" localSheetId="7">#REF!</definedName>
    <definedName name="PPS" localSheetId="10">#REF!</definedName>
    <definedName name="PPS" localSheetId="11">#REF!</definedName>
    <definedName name="PPS" localSheetId="5">#REF!</definedName>
    <definedName name="PPS">#REF!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4" hidden="1">{"'Sheet1'!$A$4386:$N$4591"}</definedName>
    <definedName name="pratap" localSheetId="6" hidden="1">{"'Sheet1'!$A$4386:$N$4591"}</definedName>
    <definedName name="pratap" localSheetId="3" hidden="1">{"'Sheet1'!$A$4386:$N$4591"}</definedName>
    <definedName name="pratap" localSheetId="8" hidden="1">{"'Sheet1'!$A$4386:$N$4591"}</definedName>
    <definedName name="pratap" localSheetId="9" hidden="1">{"'Sheet1'!$A$4386:$N$4591"}</definedName>
    <definedName name="pratap" localSheetId="7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2" hidden="1">{"'Sheet1'!$A$4386:$N$4591"}</definedName>
    <definedName name="pratap" localSheetId="0" hidden="1">{"'Sheet1'!$A$4386:$N$4591"}</definedName>
    <definedName name="pratap" localSheetId="5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1">#REF!</definedName>
    <definedName name="_xlnm.Print_Area" localSheetId="9">Erection!$A$1:$J$212</definedName>
    <definedName name="_xlnm.Print_Area" localSheetId="7">FDN!$A$4:$M$123</definedName>
    <definedName name="_xlnm.Print_Area" localSheetId="10">#REF!</definedName>
    <definedName name="_xlnm.Print_Area" localSheetId="11">'Supply Status'!$A$1:$Q$115</definedName>
    <definedName name="_xlnm.Print_Area" localSheetId="0">'Visual Chart '!$A$1:$BB$417</definedName>
    <definedName name="_xlnm.Print_Area" localSheetId="5">WIP!$A$1:$H$6</definedName>
    <definedName name="_xlnm.Print_Area">#REF!</definedName>
    <definedName name="PRINT_AREA_MI" localSheetId="4">#REF!</definedName>
    <definedName name="PRINT_AREA_MI" localSheetId="3">#REF!</definedName>
    <definedName name="PRINT_AREA_MI" localSheetId="1">#REF!</definedName>
    <definedName name="PRINT_AREA_MI" localSheetId="8">#REF!</definedName>
    <definedName name="PRINT_AREA_MI" localSheetId="9">#REF!</definedName>
    <definedName name="PRINT_AREA_MI" localSheetId="7">#REF!</definedName>
    <definedName name="PRINT_AREA_MI" localSheetId="10">#REF!</definedName>
    <definedName name="PRINT_AREA_MI" localSheetId="11">#REF!</definedName>
    <definedName name="PRINT_AREA_MI" localSheetId="5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">#REF!</definedName>
    <definedName name="_xlnm.Print_Titles" localSheetId="9">#REF!</definedName>
    <definedName name="_xlnm.Print_Titles" localSheetId="10">#REF!</definedName>
    <definedName name="_xlnm.Print_Titles" localSheetId="11">#REF!</definedName>
    <definedName name="_xlnm.Print_Titles" localSheetId="0">'Visual Chart '!$1:$10</definedName>
    <definedName name="_xlnm.Print_Titles" localSheetId="5">#REF!</definedName>
    <definedName name="_xlnm.Print_Titles">#N/A</definedName>
    <definedName name="PRINT_TITLES_MI" localSheetId="4">#REF!</definedName>
    <definedName name="PRINT_TITLES_MI" localSheetId="3">#REF!</definedName>
    <definedName name="PRINT_TITLES_MI" localSheetId="1">#REF!</definedName>
    <definedName name="PRINT_TITLES_MI" localSheetId="8">#REF!</definedName>
    <definedName name="PRINT_TITLES_MI" localSheetId="9">#REF!</definedName>
    <definedName name="PRINT_TITLES_MI" localSheetId="7">#REF!</definedName>
    <definedName name="PRINT_TITLES_MI" localSheetId="10">#REF!</definedName>
    <definedName name="PRINT_TITLES_MI" localSheetId="11">#REF!</definedName>
    <definedName name="PRINT_TITLES_MI" localSheetId="5">#REF!</definedName>
    <definedName name="PRINT_TITLES_MI">#REF!</definedName>
    <definedName name="print1">#REF!</definedName>
    <definedName name="printarea" localSheetId="4">#REF!</definedName>
    <definedName name="printarea" localSheetId="3">#REF!</definedName>
    <definedName name="printarea" localSheetId="8">#REF!</definedName>
    <definedName name="printarea" localSheetId="9">#REF!</definedName>
    <definedName name="printarea" localSheetId="7">#REF!</definedName>
    <definedName name="printarea" localSheetId="10">#REF!</definedName>
    <definedName name="printarea" localSheetId="11">#REF!</definedName>
    <definedName name="printarea" localSheetId="5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4" hidden="1">{#N/A,#N/A,FALSE,"COVER1.XLS ";#N/A,#N/A,FALSE,"RACT1.XLS";#N/A,#N/A,FALSE,"RACT2.XLS";#N/A,#N/A,FALSE,"ECCMP";#N/A,#N/A,FALSE,"WELDER.XLS"}</definedName>
    <definedName name="qq" localSheetId="6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localSheetId="7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4">#REF!</definedName>
    <definedName name="qqqqqqqqqqqqqqqqqq" localSheetId="3">#REF!</definedName>
    <definedName name="qqqqqqqqqqqqqqqqqq" localSheetId="8">#REF!</definedName>
    <definedName name="qqqqqqqqqqqqqqqqqq" localSheetId="9">#REF!</definedName>
    <definedName name="qqqqqqqqqqqqqqqqqq" localSheetId="7">#REF!</definedName>
    <definedName name="qqqqqqqqqqqqqqqqqq" localSheetId="10">#REF!</definedName>
    <definedName name="qqqqqqqqqqqqqqqqqq" localSheetId="11">#REF!</definedName>
    <definedName name="qqqqqqqqqqqqqqqqqq" localSheetId="5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4">#REF!</definedName>
    <definedName name="Qty_as_on_apr" localSheetId="3">#REF!</definedName>
    <definedName name="Qty_as_on_apr" localSheetId="8">#REF!</definedName>
    <definedName name="Qty_as_on_apr" localSheetId="9">#REF!</definedName>
    <definedName name="Qty_as_on_apr" localSheetId="7">#REF!</definedName>
    <definedName name="Qty_as_on_apr" localSheetId="10">#REF!</definedName>
    <definedName name="Qty_as_on_apr" localSheetId="11">#REF!</definedName>
    <definedName name="Qty_as_on_apr" localSheetId="5">#REF!</definedName>
    <definedName name="Qty_as_on_apr">#REF!</definedName>
    <definedName name="QTY_AS_ON_APR_1">#REF!</definedName>
    <definedName name="QUANTITY" localSheetId="4">#REF!</definedName>
    <definedName name="QUANTITY" localSheetId="3">#REF!</definedName>
    <definedName name="QUANTITY" localSheetId="1">#REF!</definedName>
    <definedName name="QUANTITY" localSheetId="8">#REF!</definedName>
    <definedName name="QUANTITY" localSheetId="9">#REF!</definedName>
    <definedName name="QUANTITY" localSheetId="7">#REF!</definedName>
    <definedName name="QUANTITY" localSheetId="10">#REF!</definedName>
    <definedName name="QUANTITY" localSheetId="11">#REF!</definedName>
    <definedName name="QUANTITY" localSheetId="5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localSheetId="6" hidden="1">{"'Sheet1'!$A$4386:$N$4591"}</definedName>
    <definedName name="raaa" localSheetId="3" hidden="1">{"'Sheet1'!$A$4386:$N$4591"}</definedName>
    <definedName name="raaa" localSheetId="8" hidden="1">{"'Sheet1'!$A$4386:$N$4591"}</definedName>
    <definedName name="raaa" localSheetId="9" hidden="1">{"'Sheet1'!$A$4386:$N$4591"}</definedName>
    <definedName name="raaa" localSheetId="7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2" hidden="1">{"'Sheet1'!$A$4386:$N$4591"}</definedName>
    <definedName name="raaa" localSheetId="0" hidden="1">{"'Sheet1'!$A$4386:$N$4591"}</definedName>
    <definedName name="raaa" localSheetId="5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localSheetId="6" hidden="1">{"'Sheet1'!$A$4386:$N$4591"}</definedName>
    <definedName name="Raj" localSheetId="3" hidden="1">{"'Sheet1'!$A$4386:$N$4591"}</definedName>
    <definedName name="Raj" localSheetId="8" hidden="1">{"'Sheet1'!$A$4386:$N$4591"}</definedName>
    <definedName name="Raj" localSheetId="9" hidden="1">{"'Sheet1'!$A$4386:$N$4591"}</definedName>
    <definedName name="Raj" localSheetId="7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2" hidden="1">{"'Sheet1'!$A$4386:$N$4591"}</definedName>
    <definedName name="Raj" localSheetId="0" hidden="1">{"'Sheet1'!$A$4386:$N$4591"}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 localSheetId="4">#REF!</definedName>
    <definedName name="RAJEEV_ERECTORS" localSheetId="3">#REF!</definedName>
    <definedName name="RAJEEV_ERECTORS" localSheetId="1">#REF!</definedName>
    <definedName name="RAJEEV_ERECTORS" localSheetId="8">#REF!</definedName>
    <definedName name="RAJEEV_ERECTORS" localSheetId="9">#REF!</definedName>
    <definedName name="RAJEEV_ERECTORS" localSheetId="7">#REF!</definedName>
    <definedName name="RAJEEV_ERECTORS" localSheetId="10">#REF!</definedName>
    <definedName name="RAJEEV_ERECTORS" localSheetId="11">#REF!</definedName>
    <definedName name="RAJEEV_ERECTORS" localSheetId="5">#REF!</definedName>
    <definedName name="RAJEEV_ERECTORS">#REF!</definedName>
    <definedName name="rani">#REF!</definedName>
    <definedName name="RARA" localSheetId="4">#REF!</definedName>
    <definedName name="RARA" localSheetId="3">#REF!</definedName>
    <definedName name="RARA" localSheetId="1">#REF!</definedName>
    <definedName name="RARA" localSheetId="8">#REF!</definedName>
    <definedName name="RARA" localSheetId="9">#REF!</definedName>
    <definedName name="RARA" localSheetId="7">#REF!</definedName>
    <definedName name="RARA" localSheetId="10">#REF!</definedName>
    <definedName name="RARA" localSheetId="11">#REF!</definedName>
    <definedName name="RARA" localSheetId="5">#REF!</definedName>
    <definedName name="RARA">#REF!</definedName>
    <definedName name="rate">#REF!</definedName>
    <definedName name="rate1">#REF!</definedName>
    <definedName name="RAVI" localSheetId="4">#REF!</definedName>
    <definedName name="RAVI" localSheetId="3">#REF!</definedName>
    <definedName name="RAVI" localSheetId="1">#REF!</definedName>
    <definedName name="RAVI" localSheetId="8">#REF!</definedName>
    <definedName name="RAVI" localSheetId="9">#REF!</definedName>
    <definedName name="RAVI" localSheetId="7">#REF!</definedName>
    <definedName name="RAVI" localSheetId="10">#REF!</definedName>
    <definedName name="RAVI" localSheetId="11">#REF!</definedName>
    <definedName name="RAVI" localSheetId="5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4" hidden="1">{"form-D1",#N/A,FALSE,"FORM-D1";"form-D1_amt",#N/A,FALSE,"FORM-D1"}</definedName>
    <definedName name="RECON" localSheetId="6" hidden="1">{"form-D1",#N/A,FALSE,"FORM-D1";"form-D1_amt",#N/A,FALSE,"FORM-D1"}</definedName>
    <definedName name="RECON" localSheetId="3" hidden="1">{"form-D1",#N/A,FALSE,"FORM-D1";"form-D1_amt",#N/A,FALSE,"FORM-D1"}</definedName>
    <definedName name="RECON" localSheetId="8" hidden="1">{"form-D1",#N/A,FALSE,"FORM-D1";"form-D1_amt",#N/A,FALSE,"FORM-D1"}</definedName>
    <definedName name="RECON" localSheetId="9" hidden="1">{"form-D1",#N/A,FALSE,"FORM-D1";"form-D1_amt",#N/A,FALSE,"FORM-D1"}</definedName>
    <definedName name="RECON" localSheetId="7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2" hidden="1">{"form-D1",#N/A,FALSE,"FORM-D1";"form-D1_amt",#N/A,FALSE,"FORM-D1"}</definedName>
    <definedName name="RECON" localSheetId="0" hidden="1">{"form-D1",#N/A,FALSE,"FORM-D1";"form-D1_amt",#N/A,FALSE,"FORM-D1"}</definedName>
    <definedName name="RECON" localSheetId="5" hidden="1">{"form-D1",#N/A,FALSE,"FORM-D1";"form-D1_amt",#N/A,FALSE,"FORM-D1"}</definedName>
    <definedName name="RECON" hidden="1">{"form-D1",#N/A,FALSE,"FORM-D1";"form-D1_amt",#N/A,FALSE,"FORM-D1"}</definedName>
    <definedName name="_xlnm.Recorder" localSheetId="4">#REF!</definedName>
    <definedName name="_xlnm.Recorder" localSheetId="3">#REF!</definedName>
    <definedName name="_xlnm.Recorder" localSheetId="1">#REF!</definedName>
    <definedName name="_xlnm.Recorder" localSheetId="8">#REF!</definedName>
    <definedName name="_xlnm.Recorder" localSheetId="9">#REF!</definedName>
    <definedName name="_xlnm.Recorder" localSheetId="7">#REF!</definedName>
    <definedName name="_xlnm.Recorder" localSheetId="10">#REF!</definedName>
    <definedName name="_xlnm.Recorder" localSheetId="11">#REF!</definedName>
    <definedName name="_xlnm.Recorder" localSheetId="5">#REF!</definedName>
    <definedName name="_xlnm.Recorder">#REF!</definedName>
    <definedName name="rect_4_415">#REF!</definedName>
    <definedName name="REE">#REF!</definedName>
    <definedName name="Ref__EUS_632_FDN_001" localSheetId="1">#REF!</definedName>
    <definedName name="Ref__EUS_632_FDN_001">#REF!</definedName>
    <definedName name="Ref__EUS_632_FDN_002" localSheetId="1">#REF!</definedName>
    <definedName name="Ref__EUS_632_FDN_002">#REF!</definedName>
    <definedName name="regionnames">#REF!</definedName>
    <definedName name="regions">#REF!</definedName>
    <definedName name="rel" localSheetId="4">#REF!</definedName>
    <definedName name="rel" localSheetId="3">#REF!</definedName>
    <definedName name="rel" localSheetId="8">#REF!</definedName>
    <definedName name="rel" localSheetId="9">#REF!</definedName>
    <definedName name="rel" localSheetId="7">#REF!</definedName>
    <definedName name="rel" localSheetId="10">#REF!</definedName>
    <definedName name="rel" localSheetId="11">#REF!</definedName>
    <definedName name="rel" localSheetId="5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4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localSheetId="7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4">#REF!</definedName>
    <definedName name="Rev" localSheetId="3">#REF!</definedName>
    <definedName name="Rev" localSheetId="8">#REF!</definedName>
    <definedName name="Rev" localSheetId="9">#REF!</definedName>
    <definedName name="Rev" localSheetId="7">#REF!</definedName>
    <definedName name="Rev" localSheetId="10">#REF!</definedName>
    <definedName name="Rev" localSheetId="11">#REF!</definedName>
    <definedName name="Rev" localSheetId="5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4">#REF!</definedName>
    <definedName name="rig" localSheetId="3">#REF!</definedName>
    <definedName name="rig" localSheetId="8">#REF!</definedName>
    <definedName name="rig" localSheetId="9">#REF!</definedName>
    <definedName name="rig" localSheetId="7">#REF!</definedName>
    <definedName name="rig" localSheetId="10">#REF!</definedName>
    <definedName name="rig" localSheetId="11">#REF!</definedName>
    <definedName name="rig" localSheetId="5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4" hidden="1">{"'PROFITABILITY'!$A$1:$F$45"}</definedName>
    <definedName name="rjrj" localSheetId="6" hidden="1">{"'PROFITABILITY'!$A$1:$F$45"}</definedName>
    <definedName name="rjrj" localSheetId="3" hidden="1">{"'PROFITABILITY'!$A$1:$F$45"}</definedName>
    <definedName name="rjrj" localSheetId="8" hidden="1">{"'PROFITABILITY'!$A$1:$F$45"}</definedName>
    <definedName name="rjrj" localSheetId="9" hidden="1">{"'PROFITABILITY'!$A$1:$F$45"}</definedName>
    <definedName name="rjrj" localSheetId="7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2" hidden="1">{"'PROFITABILITY'!$A$1:$F$45"}</definedName>
    <definedName name="rjrj" localSheetId="0" hidden="1">{"'PROFITABILITY'!$A$1:$F$45"}</definedName>
    <definedName name="rjrj" localSheetId="5" hidden="1">{"'PROFITABILITY'!$A$1:$F$45"}</definedName>
    <definedName name="rjrj" hidden="1">{"'PROFITABILITY'!$A$1:$F$45"}</definedName>
    <definedName name="rjrjj" localSheetId="4" hidden="1">{"'PROFITABILITY'!$A$1:$F$45"}</definedName>
    <definedName name="rjrjj" localSheetId="6" hidden="1">{"'PROFITABILITY'!$A$1:$F$45"}</definedName>
    <definedName name="rjrjj" localSheetId="3" hidden="1">{"'PROFITABILITY'!$A$1:$F$45"}</definedName>
    <definedName name="rjrjj" localSheetId="8" hidden="1">{"'PROFITABILITY'!$A$1:$F$45"}</definedName>
    <definedName name="rjrjj" localSheetId="9" hidden="1">{"'PROFITABILITY'!$A$1:$F$45"}</definedName>
    <definedName name="rjrjj" localSheetId="7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2" hidden="1">{"'PROFITABILITY'!$A$1:$F$45"}</definedName>
    <definedName name="rjrjj" localSheetId="0" hidden="1">{"'PROFITABILITY'!$A$1:$F$45"}</definedName>
    <definedName name="rjrjj" localSheetId="5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4">#REF!</definedName>
    <definedName name="robot" localSheetId="3">#REF!</definedName>
    <definedName name="robot" localSheetId="8">#REF!</definedName>
    <definedName name="robot" localSheetId="9">#REF!</definedName>
    <definedName name="robot" localSheetId="7">#REF!</definedName>
    <definedName name="robot" localSheetId="10">#REF!</definedName>
    <definedName name="robot" localSheetId="11">#REF!</definedName>
    <definedName name="robot" localSheetId="5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4">#REF!</definedName>
    <definedName name="rosid" localSheetId="3">#REF!</definedName>
    <definedName name="rosid" localSheetId="8">#REF!</definedName>
    <definedName name="rosid" localSheetId="9">#REF!</definedName>
    <definedName name="rosid" localSheetId="7">#REF!</definedName>
    <definedName name="rosid" localSheetId="10">#REF!</definedName>
    <definedName name="rosid" localSheetId="11">#REF!</definedName>
    <definedName name="rosid" localSheetId="5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4" hidden="1">{"'PROFITABILITY'!$A$1:$F$45"}</definedName>
    <definedName name="rttj" localSheetId="6" hidden="1">{"'PROFITABILITY'!$A$1:$F$45"}</definedName>
    <definedName name="rttj" localSheetId="3" hidden="1">{"'PROFITABILITY'!$A$1:$F$45"}</definedName>
    <definedName name="rttj" localSheetId="8" hidden="1">{"'PROFITABILITY'!$A$1:$F$45"}</definedName>
    <definedName name="rttj" localSheetId="9" hidden="1">{"'PROFITABILITY'!$A$1:$F$45"}</definedName>
    <definedName name="rttj" localSheetId="7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2" hidden="1">{"'PROFITABILITY'!$A$1:$F$45"}</definedName>
    <definedName name="rttj" localSheetId="0" hidden="1">{"'PROFITABILITY'!$A$1:$F$45"}</definedName>
    <definedName name="rttj" localSheetId="5" hidden="1">{"'PROFITABILITY'!$A$1:$F$45"}</definedName>
    <definedName name="rttj" hidden="1">{"'PROFITABILITY'!$A$1:$F$45"}</definedName>
    <definedName name="rttrt" localSheetId="4" hidden="1">{"form-D1",#N/A,FALSE,"FORM-D1";"form-D1_amt",#N/A,FALSE,"FORM-D1"}</definedName>
    <definedName name="rttrt" localSheetId="6" hidden="1">{"form-D1",#N/A,FALSE,"FORM-D1";"form-D1_amt",#N/A,FALSE,"FORM-D1"}</definedName>
    <definedName name="rttrt" localSheetId="3" hidden="1">{"form-D1",#N/A,FALSE,"FORM-D1";"form-D1_amt",#N/A,FALSE,"FORM-D1"}</definedName>
    <definedName name="rttrt" localSheetId="8" hidden="1">{"form-D1",#N/A,FALSE,"FORM-D1";"form-D1_amt",#N/A,FALSE,"FORM-D1"}</definedName>
    <definedName name="rttrt" localSheetId="9" hidden="1">{"form-D1",#N/A,FALSE,"FORM-D1";"form-D1_amt",#N/A,FALSE,"FORM-D1"}</definedName>
    <definedName name="rttrt" localSheetId="7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2" hidden="1">{"form-D1",#N/A,FALSE,"FORM-D1";"form-D1_amt",#N/A,FALSE,"FORM-D1"}</definedName>
    <definedName name="rttrt" localSheetId="0" hidden="1">{"form-D1",#N/A,FALSE,"FORM-D1";"form-D1_amt",#N/A,FALSE,"FORM-D1"}</definedName>
    <definedName name="rttrt" localSheetId="5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4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localSheetId="7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4">#REF!</definedName>
    <definedName name="S" localSheetId="3">#REF!</definedName>
    <definedName name="S" localSheetId="8">#REF!</definedName>
    <definedName name="S" localSheetId="9">#REF!</definedName>
    <definedName name="S" localSheetId="7">#REF!</definedName>
    <definedName name="S" localSheetId="10">#REF!</definedName>
    <definedName name="S" localSheetId="11">#REF!</definedName>
    <definedName name="S" localSheetId="5">#REF!</definedName>
    <definedName name="S">#REF!</definedName>
    <definedName name="S_41" localSheetId="4" hidden="1">{0,0,0,0;0,#N/A,FALSE,0}</definedName>
    <definedName name="S_41" localSheetId="6" hidden="1">{0,0,0,0;0,#N/A,FALSE,0}</definedName>
    <definedName name="S_41" localSheetId="3" hidden="1">{0,0,0,0;0,#N/A,FALSE,0}</definedName>
    <definedName name="S_41" localSheetId="8" hidden="1">{0,0,0,0;0,#N/A,FALSE,0}</definedName>
    <definedName name="S_41" localSheetId="9" hidden="1">{0,0,0,0;0,#N/A,FALSE,0}</definedName>
    <definedName name="S_41" localSheetId="7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2" hidden="1">{0,0,0,0;0,#N/A,FALSE,0}</definedName>
    <definedName name="S_41" localSheetId="0" hidden="1">{0,0,0,0;0,#N/A,FALSE,0}</definedName>
    <definedName name="S_41" localSheetId="5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4">#REF!</definedName>
    <definedName name="S0" localSheetId="3">#REF!</definedName>
    <definedName name="S0" localSheetId="8">#REF!</definedName>
    <definedName name="S0" localSheetId="9">#REF!</definedName>
    <definedName name="S0" localSheetId="7">#REF!</definedName>
    <definedName name="S0" localSheetId="10">#REF!</definedName>
    <definedName name="S0" localSheetId="11">#REF!</definedName>
    <definedName name="S0" localSheetId="5">#REF!</definedName>
    <definedName name="S0">#REF!</definedName>
    <definedName name="s0ne">#REF!</definedName>
    <definedName name="sa">#REF!</definedName>
    <definedName name="saa" localSheetId="4" hidden="1">{"form-D1",#N/A,FALSE,"FORM-D1";"form-D1_amt",#N/A,FALSE,"FORM-D1"}</definedName>
    <definedName name="saa" localSheetId="6" hidden="1">{"form-D1",#N/A,FALSE,"FORM-D1";"form-D1_amt",#N/A,FALSE,"FORM-D1"}</definedName>
    <definedName name="saa" localSheetId="3" hidden="1">{"form-D1",#N/A,FALSE,"FORM-D1";"form-D1_amt",#N/A,FALSE,"FORM-D1"}</definedName>
    <definedName name="saa" localSheetId="8" hidden="1">{"form-D1",#N/A,FALSE,"FORM-D1";"form-D1_amt",#N/A,FALSE,"FORM-D1"}</definedName>
    <definedName name="saa" localSheetId="9" hidden="1">{"form-D1",#N/A,FALSE,"FORM-D1";"form-D1_amt",#N/A,FALSE,"FORM-D1"}</definedName>
    <definedName name="saa" localSheetId="7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2" hidden="1">{"form-D1",#N/A,FALSE,"FORM-D1";"form-D1_amt",#N/A,FALSE,"FORM-D1"}</definedName>
    <definedName name="saa" localSheetId="0" hidden="1">{"form-D1",#N/A,FALSE,"FORM-D1";"form-D1_amt",#N/A,FALSE,"FORM-D1"}</definedName>
    <definedName name="saa" localSheetId="5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4">#REF!</definedName>
    <definedName name="SAFAFSDF" localSheetId="3">#REF!</definedName>
    <definedName name="SAFAFSDF" localSheetId="1">#REF!</definedName>
    <definedName name="SAFAFSDF" localSheetId="8">#REF!</definedName>
    <definedName name="SAFAFSDF" localSheetId="9">#REF!</definedName>
    <definedName name="SAFAFSDF" localSheetId="7">#REF!</definedName>
    <definedName name="SAFAFSDF" localSheetId="10">#REF!</definedName>
    <definedName name="SAFAFSDF" localSheetId="11">#REF!</definedName>
    <definedName name="SAFAFSDF" localSheetId="5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4">#REF!</definedName>
    <definedName name="SAME" localSheetId="3">#REF!</definedName>
    <definedName name="SAME" localSheetId="1">#REF!</definedName>
    <definedName name="SAME" localSheetId="8">#REF!</definedName>
    <definedName name="SAME" localSheetId="9">#REF!</definedName>
    <definedName name="SAME" localSheetId="7">#REF!</definedName>
    <definedName name="SAME" localSheetId="10">#REF!</definedName>
    <definedName name="SAME" localSheetId="11">#REF!</definedName>
    <definedName name="SAME" localSheetId="5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4">#REF!</definedName>
    <definedName name="sd" localSheetId="3">#REF!</definedName>
    <definedName name="sd" localSheetId="1">#REF!</definedName>
    <definedName name="sd" localSheetId="8">#REF!</definedName>
    <definedName name="sd" localSheetId="9">#REF!</definedName>
    <definedName name="sd" localSheetId="7">#REF!</definedName>
    <definedName name="sd" localSheetId="10">#REF!</definedName>
    <definedName name="sd" localSheetId="11">#REF!</definedName>
    <definedName name="sd" localSheetId="5">#REF!</definedName>
    <definedName name="sd">#REF!</definedName>
    <definedName name="sda" localSheetId="4" hidden="1">{"form-D1",#N/A,FALSE,"FORM-D1";"form-D1_amt",#N/A,FALSE,"FORM-D1"}</definedName>
    <definedName name="sda" localSheetId="6" hidden="1">{"form-D1",#N/A,FALSE,"FORM-D1";"form-D1_amt",#N/A,FALSE,"FORM-D1"}</definedName>
    <definedName name="sda" localSheetId="3" hidden="1">{"form-D1",#N/A,FALSE,"FORM-D1";"form-D1_amt",#N/A,FALSE,"FORM-D1"}</definedName>
    <definedName name="sda" localSheetId="8" hidden="1">{"form-D1",#N/A,FALSE,"FORM-D1";"form-D1_amt",#N/A,FALSE,"FORM-D1"}</definedName>
    <definedName name="sda" localSheetId="9" hidden="1">{"form-D1",#N/A,FALSE,"FORM-D1";"form-D1_amt",#N/A,FALSE,"FORM-D1"}</definedName>
    <definedName name="sda" localSheetId="7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2" hidden="1">{"form-D1",#N/A,FALSE,"FORM-D1";"form-D1_amt",#N/A,FALSE,"FORM-D1"}</definedName>
    <definedName name="sda" localSheetId="0" hidden="1">{"form-D1",#N/A,FALSE,"FORM-D1";"form-D1_amt",#N/A,FALSE,"FORM-D1"}</definedName>
    <definedName name="sda" localSheetId="5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4">#REF!</definedName>
    <definedName name="Sdate" localSheetId="3">#REF!</definedName>
    <definedName name="Sdate" localSheetId="8">#REF!</definedName>
    <definedName name="Sdate" localSheetId="9">#REF!</definedName>
    <definedName name="Sdate" localSheetId="7">#REF!</definedName>
    <definedName name="Sdate" localSheetId="10">#REF!</definedName>
    <definedName name="Sdate" localSheetId="11">#REF!</definedName>
    <definedName name="Sdate" localSheetId="5">#REF!</definedName>
    <definedName name="Sdate">#REF!</definedName>
    <definedName name="sdf">#REF!</definedName>
    <definedName name="sdfds" localSheetId="4" hidden="1">{"'PROFITABILITY'!$A$1:$F$45"}</definedName>
    <definedName name="sdfds" localSheetId="6" hidden="1">{"'PROFITABILITY'!$A$1:$F$45"}</definedName>
    <definedName name="sdfds" localSheetId="3" hidden="1">{"'PROFITABILITY'!$A$1:$F$45"}</definedName>
    <definedName name="sdfds" localSheetId="8" hidden="1">{"'PROFITABILITY'!$A$1:$F$45"}</definedName>
    <definedName name="sdfds" localSheetId="9" hidden="1">{"'PROFITABILITY'!$A$1:$F$45"}</definedName>
    <definedName name="sdfds" localSheetId="7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2" hidden="1">{"'PROFITABILITY'!$A$1:$F$45"}</definedName>
    <definedName name="sdfds" localSheetId="0" hidden="1">{"'PROFITABILITY'!$A$1:$F$45"}</definedName>
    <definedName name="sdfds" localSheetId="5" hidden="1">{"'PROFITABILITY'!$A$1:$F$45"}</definedName>
    <definedName name="sdfds" hidden="1">{"'PROFITABILITY'!$A$1:$F$45"}</definedName>
    <definedName name="SDGDSHGD" localSheetId="4" hidden="1">{"'PROFITABILITY'!$A$1:$F$45"}</definedName>
    <definedName name="SDGDSHGD" localSheetId="6" hidden="1">{"'PROFITABILITY'!$A$1:$F$45"}</definedName>
    <definedName name="SDGDSHGD" localSheetId="3" hidden="1">{"'PROFITABILITY'!$A$1:$F$45"}</definedName>
    <definedName name="SDGDSHGD" localSheetId="8" hidden="1">{"'PROFITABILITY'!$A$1:$F$45"}</definedName>
    <definedName name="SDGDSHGD" localSheetId="9" hidden="1">{"'PROFITABILITY'!$A$1:$F$45"}</definedName>
    <definedName name="SDGDSHGD" localSheetId="7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2" hidden="1">{"'PROFITABILITY'!$A$1:$F$45"}</definedName>
    <definedName name="SDGDSHGD" localSheetId="0" hidden="1">{"'PROFITABILITY'!$A$1:$F$45"}</definedName>
    <definedName name="SDGDSHGD" localSheetId="5" hidden="1">{"'PROFITABILITY'!$A$1:$F$45"}</definedName>
    <definedName name="SDGDSHGD" hidden="1">{"'PROFITABILITY'!$A$1:$F$45"}</definedName>
    <definedName name="SDGSDG" localSheetId="4" hidden="1">{"'PROFITABILITY'!$A$1:$F$45"}</definedName>
    <definedName name="SDGSDG" localSheetId="6" hidden="1">{"'PROFITABILITY'!$A$1:$F$45"}</definedName>
    <definedName name="SDGSDG" localSheetId="3" hidden="1">{"'PROFITABILITY'!$A$1:$F$45"}</definedName>
    <definedName name="SDGSDG" localSheetId="8" hidden="1">{"'PROFITABILITY'!$A$1:$F$45"}</definedName>
    <definedName name="SDGSDG" localSheetId="9" hidden="1">{"'PROFITABILITY'!$A$1:$F$45"}</definedName>
    <definedName name="SDGSDG" localSheetId="7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2" hidden="1">{"'PROFITABILITY'!$A$1:$F$45"}</definedName>
    <definedName name="SDGSDG" localSheetId="0" hidden="1">{"'PROFITABILITY'!$A$1:$F$45"}</definedName>
    <definedName name="SDGSDG" localSheetId="5" hidden="1">{"'PROFITABILITY'!$A$1:$F$45"}</definedName>
    <definedName name="SDGSDG" hidden="1">{"'PROFITABILITY'!$A$1:$F$45"}</definedName>
    <definedName name="SDGSG" localSheetId="4" hidden="1">{"'PROFITABILITY'!$A$1:$F$45"}</definedName>
    <definedName name="SDGSG" localSheetId="6" hidden="1">{"'PROFITABILITY'!$A$1:$F$45"}</definedName>
    <definedName name="SDGSG" localSheetId="3" hidden="1">{"'PROFITABILITY'!$A$1:$F$45"}</definedName>
    <definedName name="SDGSG" localSheetId="8" hidden="1">{"'PROFITABILITY'!$A$1:$F$45"}</definedName>
    <definedName name="SDGSG" localSheetId="9" hidden="1">{"'PROFITABILITY'!$A$1:$F$45"}</definedName>
    <definedName name="SDGSG" localSheetId="7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2" hidden="1">{"'PROFITABILITY'!$A$1:$F$45"}</definedName>
    <definedName name="SDGSG" localSheetId="0" hidden="1">{"'PROFITABILITY'!$A$1:$F$45"}</definedName>
    <definedName name="SDGSG" localSheetId="5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4">#REF!</definedName>
    <definedName name="SESHA_SAI_CONSTRUCTION" localSheetId="3">#REF!</definedName>
    <definedName name="SESHA_SAI_CONSTRUCTION" localSheetId="1">#REF!</definedName>
    <definedName name="SESHA_SAI_CONSTRUCTION" localSheetId="8">#REF!</definedName>
    <definedName name="SESHA_SAI_CONSTRUCTION" localSheetId="9">#REF!</definedName>
    <definedName name="SESHA_SAI_CONSTRUCTION" localSheetId="7">#REF!</definedName>
    <definedName name="SESHA_SAI_CONSTRUCTION" localSheetId="10">#REF!</definedName>
    <definedName name="SESHA_SAI_CONSTRUCTION" localSheetId="11">#REF!</definedName>
    <definedName name="SESHA_SAI_CONSTRUCTION" localSheetId="5">#REF!</definedName>
    <definedName name="SESHA_SAI_CONSTRUCTION">#REF!</definedName>
    <definedName name="SF">#REF!</definedName>
    <definedName name="sfdf">#REF!</definedName>
    <definedName name="SFR">#REF!</definedName>
    <definedName name="SHEET" localSheetId="1">#REF!</definedName>
    <definedName name="SHEET">#REF!</definedName>
    <definedName name="sheet1" localSheetId="4">#REF!</definedName>
    <definedName name="sheet1" localSheetId="3">#REF!</definedName>
    <definedName name="sheet1" localSheetId="1">#REF!</definedName>
    <definedName name="sheet1" localSheetId="8">#REF!</definedName>
    <definedName name="sheet1" localSheetId="9">#REF!</definedName>
    <definedName name="sheet1" localSheetId="7">#REF!</definedName>
    <definedName name="sheet1" localSheetId="10">#REF!</definedName>
    <definedName name="sheet1" localSheetId="11">#REF!</definedName>
    <definedName name="sheet1" localSheetId="5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4" hidden="1">{"form-D1",#N/A,FALSE,"FORM-D1";"form-D1_amt",#N/A,FALSE,"FORM-D1"}</definedName>
    <definedName name="slab" localSheetId="6" hidden="1">{"form-D1",#N/A,FALSE,"FORM-D1";"form-D1_amt",#N/A,FALSE,"FORM-D1"}</definedName>
    <definedName name="slab" localSheetId="3" hidden="1">{"form-D1",#N/A,FALSE,"FORM-D1";"form-D1_amt",#N/A,FALSE,"FORM-D1"}</definedName>
    <definedName name="slab" localSheetId="8" hidden="1">{"form-D1",#N/A,FALSE,"FORM-D1";"form-D1_amt",#N/A,FALSE,"FORM-D1"}</definedName>
    <definedName name="slab" localSheetId="9" hidden="1">{"form-D1",#N/A,FALSE,"FORM-D1";"form-D1_amt",#N/A,FALSE,"FORM-D1"}</definedName>
    <definedName name="slab" localSheetId="7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2" hidden="1">{"form-D1",#N/A,FALSE,"FORM-D1";"form-D1_amt",#N/A,FALSE,"FORM-D1"}</definedName>
    <definedName name="slab" localSheetId="0" hidden="1">{"form-D1",#N/A,FALSE,"FORM-D1";"form-D1_amt",#N/A,FALSE,"FORM-D1"}</definedName>
    <definedName name="slab" localSheetId="5" hidden="1">{"form-D1",#N/A,FALSE,"FORM-D1";"form-D1_amt",#N/A,FALSE,"FORM-D1"}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9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0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4">#REF!</definedName>
    <definedName name="SOR" localSheetId="3">#REF!</definedName>
    <definedName name="SOR" localSheetId="8">#REF!</definedName>
    <definedName name="SOR" localSheetId="9">#REF!</definedName>
    <definedName name="SOR" localSheetId="7">#REF!</definedName>
    <definedName name="SOR" localSheetId="10">#REF!</definedName>
    <definedName name="SOR" localSheetId="11">#REF!</definedName>
    <definedName name="SOR" localSheetId="5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 localSheetId="3">#REF!</definedName>
    <definedName name="SS" localSheetId="8">#REF!</definedName>
    <definedName name="SS" localSheetId="9">#REF!</definedName>
    <definedName name="SS" localSheetId="7">#REF!</definedName>
    <definedName name="SS" localSheetId="10">#REF!</definedName>
    <definedName name="SS" localSheetId="11">#REF!</definedName>
    <definedName name="SS" localSheetId="5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4">#REF!</definedName>
    <definedName name="SSS" localSheetId="3">#REF!</definedName>
    <definedName name="SSS" localSheetId="1">#REF!</definedName>
    <definedName name="SSS" localSheetId="8">#REF!</definedName>
    <definedName name="SSS" localSheetId="9">#REF!</definedName>
    <definedName name="SSS" localSheetId="7">#REF!</definedName>
    <definedName name="SSS" localSheetId="10">#REF!</definedName>
    <definedName name="SSS" localSheetId="11">#REF!</definedName>
    <definedName name="SSS" localSheetId="5">#REF!</definedName>
    <definedName name="SSS">#REF!</definedName>
    <definedName name="ssss">#REF!</definedName>
    <definedName name="sssssssss" localSheetId="4" hidden="1">{"form-D1",#N/A,FALSE,"FORM-D1";"form-D1_amt",#N/A,FALSE,"FORM-D1"}</definedName>
    <definedName name="sssssssss" localSheetId="6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9" hidden="1">{"form-D1",#N/A,FALSE,"FORM-D1";"form-D1_amt",#N/A,FALSE,"FORM-D1"}</definedName>
    <definedName name="sssssssss" localSheetId="7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0" hidden="1">{"form-D1",#N/A,FALSE,"FORM-D1";"form-D1_amt",#N/A,FALSE,"FORM-D1"}</definedName>
    <definedName name="sssssssss" localSheetId="5" hidden="1">{"form-D1",#N/A,FALSE,"FORM-D1";"form-D1_amt",#N/A,FALSE,"FORM-D1"}</definedName>
    <definedName name="sssssssss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1">#REF!</definedName>
    <definedName name="st_list">#REF!</definedName>
    <definedName name="state" localSheetId="4">#REF!</definedName>
    <definedName name="state" localSheetId="3">#REF!</definedName>
    <definedName name="state" localSheetId="1">#REF!</definedName>
    <definedName name="state" localSheetId="8">#REF!</definedName>
    <definedName name="state" localSheetId="9">#REF!</definedName>
    <definedName name="state" localSheetId="7">#REF!</definedName>
    <definedName name="state" localSheetId="10">#REF!</definedName>
    <definedName name="state" localSheetId="11">#REF!</definedName>
    <definedName name="state" localSheetId="5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4">#REF!</definedName>
    <definedName name="StrID" localSheetId="3">#REF!</definedName>
    <definedName name="StrID" localSheetId="8">#REF!</definedName>
    <definedName name="StrID" localSheetId="9">#REF!</definedName>
    <definedName name="StrID" localSheetId="7">#REF!</definedName>
    <definedName name="StrID" localSheetId="10">#REF!</definedName>
    <definedName name="StrID" localSheetId="11">#REF!</definedName>
    <definedName name="StrID" localSheetId="5">#REF!</definedName>
    <definedName name="StrID">#REF!</definedName>
    <definedName name="Structure">#REF!</definedName>
    <definedName name="Subject" localSheetId="4">#REF!</definedName>
    <definedName name="Subject" localSheetId="3">#REF!</definedName>
    <definedName name="Subject" localSheetId="8">#REF!</definedName>
    <definedName name="Subject" localSheetId="9">#REF!</definedName>
    <definedName name="Subject" localSheetId="7">#REF!</definedName>
    <definedName name="Subject" localSheetId="10">#REF!</definedName>
    <definedName name="Subject" localSheetId="11">#REF!</definedName>
    <definedName name="Subject" localSheetId="5">#REF!</definedName>
    <definedName name="Subject">#REF!</definedName>
    <definedName name="substation" localSheetId="4">#REF!</definedName>
    <definedName name="substation" localSheetId="3">#REF!</definedName>
    <definedName name="substation" localSheetId="8">#REF!</definedName>
    <definedName name="substation" localSheetId="9">#REF!</definedName>
    <definedName name="substation" localSheetId="7">#REF!</definedName>
    <definedName name="substation" localSheetId="10">#REF!</definedName>
    <definedName name="substation" localSheetId="11">#REF!</definedName>
    <definedName name="substation" localSheetId="5">#REF!</definedName>
    <definedName name="substation">#REF!</definedName>
    <definedName name="SUBSTN_LST">#REF!</definedName>
    <definedName name="SUM">#REF!</definedName>
    <definedName name="SUMM" localSheetId="4">#REF!</definedName>
    <definedName name="SUMM" localSheetId="3">#REF!</definedName>
    <definedName name="SUMM" localSheetId="1">#REF!</definedName>
    <definedName name="SUMM" localSheetId="8">#REF!</definedName>
    <definedName name="SUMM" localSheetId="9">#REF!</definedName>
    <definedName name="SUMM" localSheetId="7">#REF!</definedName>
    <definedName name="SUMM" localSheetId="10">#REF!</definedName>
    <definedName name="SUMM" localSheetId="11">#REF!</definedName>
    <definedName name="SUMM" localSheetId="5">#REF!</definedName>
    <definedName name="SUMM">#REF!</definedName>
    <definedName name="SUMMARY">#REF!</definedName>
    <definedName name="SUMMARY_OTHER_EXPS">#REF!</definedName>
    <definedName name="SUMMARYII" localSheetId="4">#REF!</definedName>
    <definedName name="SUMMARYII" localSheetId="3">#REF!</definedName>
    <definedName name="SUMMARYII" localSheetId="8">#REF!</definedName>
    <definedName name="SUMMARYII" localSheetId="9">#REF!</definedName>
    <definedName name="SUMMARYII" localSheetId="7">#REF!</definedName>
    <definedName name="SUMMARYII" localSheetId="10">#REF!</definedName>
    <definedName name="SUMMARYII" localSheetId="11">#REF!</definedName>
    <definedName name="SUMMARYII" localSheetId="5">#REF!</definedName>
    <definedName name="SUMMARYII">#REF!</definedName>
    <definedName name="SUMMARYR" localSheetId="4">#REF!</definedName>
    <definedName name="SUMMARYR" localSheetId="3">#REF!</definedName>
    <definedName name="SUMMARYR" localSheetId="1">#REF!</definedName>
    <definedName name="SUMMARYR" localSheetId="8">#REF!</definedName>
    <definedName name="SUMMARYR" localSheetId="9">#REF!</definedName>
    <definedName name="SUMMARYR" localSheetId="7">#REF!</definedName>
    <definedName name="SUMMARYR" localSheetId="10">#REF!</definedName>
    <definedName name="SUMMARYR" localSheetId="11">#REF!</definedName>
    <definedName name="SUMMARYR" localSheetId="5">#REF!</definedName>
    <definedName name="SUMMARYR">#REF!</definedName>
    <definedName name="SUMMERY" localSheetId="4">#REF!</definedName>
    <definedName name="SUMMERY" localSheetId="3">#REF!</definedName>
    <definedName name="SUMMERY" localSheetId="8">#REF!</definedName>
    <definedName name="SUMMERY" localSheetId="9">#REF!</definedName>
    <definedName name="SUMMERY" localSheetId="7">#REF!</definedName>
    <definedName name="SUMMERY" localSheetId="10">#REF!</definedName>
    <definedName name="SUMMERY" localSheetId="11">#REF!</definedName>
    <definedName name="SUMMERY" localSheetId="5">#REF!</definedName>
    <definedName name="SUMMERY">#REF!</definedName>
    <definedName name="sUNDR">#REF!</definedName>
    <definedName name="SUPPLY" localSheetId="4">#REF!</definedName>
    <definedName name="SUPPLY" localSheetId="3">#REF!</definedName>
    <definedName name="SUPPLY" localSheetId="1">#REF!</definedName>
    <definedName name="SUPPLY" localSheetId="8">#REF!</definedName>
    <definedName name="SUPPLY" localSheetId="9">#REF!</definedName>
    <definedName name="SUPPLY" localSheetId="7">#REF!</definedName>
    <definedName name="SUPPLY" localSheetId="10">#REF!</definedName>
    <definedName name="SUPPLY" localSheetId="11">#REF!</definedName>
    <definedName name="SUPPLY" localSheetId="5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4">#REF!</definedName>
    <definedName name="T0" localSheetId="3">#REF!</definedName>
    <definedName name="T0" localSheetId="8">#REF!</definedName>
    <definedName name="T0" localSheetId="9">#REF!</definedName>
    <definedName name="T0" localSheetId="7">#REF!</definedName>
    <definedName name="T0" localSheetId="10">#REF!</definedName>
    <definedName name="T0" localSheetId="11">#REF!</definedName>
    <definedName name="T0" localSheetId="5">#REF!</definedName>
    <definedName name="T0">#REF!</definedName>
    <definedName name="t1_" localSheetId="4">#REF!</definedName>
    <definedName name="t1_" localSheetId="3">#REF!</definedName>
    <definedName name="t1_" localSheetId="8">#REF!</definedName>
    <definedName name="t1_" localSheetId="9">#REF!</definedName>
    <definedName name="t1_" localSheetId="7">#REF!</definedName>
    <definedName name="t1_" localSheetId="10">#REF!</definedName>
    <definedName name="t1_" localSheetId="11">#REF!</definedName>
    <definedName name="t1_" localSheetId="5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4" hidden="1">#REF!</definedName>
    <definedName name="tala" localSheetId="3" hidden="1">#REF!</definedName>
    <definedName name="tala" localSheetId="1" hidden="1">#REF!</definedName>
    <definedName name="tala" localSheetId="8" hidden="1">#REF!</definedName>
    <definedName name="tala" localSheetId="9" hidden="1">#REF!</definedName>
    <definedName name="tala" localSheetId="7" hidden="1">#REF!</definedName>
    <definedName name="tala" localSheetId="5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4">#REF!</definedName>
    <definedName name="TANTRANSCO" localSheetId="3">#REF!</definedName>
    <definedName name="TANTRANSCO" localSheetId="8">#REF!</definedName>
    <definedName name="TANTRANSCO" localSheetId="9">#REF!</definedName>
    <definedName name="TANTRANSCO" localSheetId="7">#REF!</definedName>
    <definedName name="TANTRANSCO" localSheetId="10">#REF!</definedName>
    <definedName name="TANTRANSCO" localSheetId="11">#REF!</definedName>
    <definedName name="TANTRANSCO" localSheetId="5">#REF!</definedName>
    <definedName name="TANTRANSCO">#REF!</definedName>
    <definedName name="TARGET" localSheetId="4">#REF!</definedName>
    <definedName name="TARGET" localSheetId="3">#REF!</definedName>
    <definedName name="TARGET" localSheetId="8">#REF!</definedName>
    <definedName name="TARGET" localSheetId="9">#REF!</definedName>
    <definedName name="TARGET" localSheetId="7">#REF!</definedName>
    <definedName name="TARGET" localSheetId="10">#REF!</definedName>
    <definedName name="TARGET" localSheetId="11">#REF!</definedName>
    <definedName name="TARGET" localSheetId="5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4">#REF!</definedName>
    <definedName name="TEST" localSheetId="3">#REF!</definedName>
    <definedName name="TEST" localSheetId="1">#REF!</definedName>
    <definedName name="TEST" localSheetId="8">#REF!</definedName>
    <definedName name="TEST" localSheetId="9">#REF!</definedName>
    <definedName name="TEST" localSheetId="7">#REF!</definedName>
    <definedName name="TEST" localSheetId="10">#REF!</definedName>
    <definedName name="TEST" localSheetId="11">#REF!</definedName>
    <definedName name="TEST" localSheetId="5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4">#REF!</definedName>
    <definedName name="Title1" localSheetId="3">#REF!</definedName>
    <definedName name="Title1" localSheetId="8">#REF!</definedName>
    <definedName name="Title1" localSheetId="9">#REF!</definedName>
    <definedName name="Title1" localSheetId="7">#REF!</definedName>
    <definedName name="Title1" localSheetId="10">#REF!</definedName>
    <definedName name="Title1" localSheetId="11">#REF!</definedName>
    <definedName name="Title1" localSheetId="5">#REF!</definedName>
    <definedName name="Title1">#REF!</definedName>
    <definedName name="Title2" localSheetId="4">#REF!</definedName>
    <definedName name="Title2" localSheetId="3">#REF!</definedName>
    <definedName name="Title2" localSheetId="8">#REF!</definedName>
    <definedName name="Title2" localSheetId="9">#REF!</definedName>
    <definedName name="Title2" localSheetId="7">#REF!</definedName>
    <definedName name="Title2" localSheetId="10">#REF!</definedName>
    <definedName name="Title2" localSheetId="11">#REF!</definedName>
    <definedName name="Title2" localSheetId="5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4">#REF!</definedName>
    <definedName name="TNEB" localSheetId="3">#REF!</definedName>
    <definedName name="TNEB" localSheetId="8">#REF!</definedName>
    <definedName name="TNEB" localSheetId="9">#REF!</definedName>
    <definedName name="TNEB" localSheetId="7">#REF!</definedName>
    <definedName name="TNEB" localSheetId="10">#REF!</definedName>
    <definedName name="TNEB" localSheetId="11">#REF!</definedName>
    <definedName name="TNEB" localSheetId="5">#REF!</definedName>
    <definedName name="TNEB">#REF!</definedName>
    <definedName name="TNEBJSR">#REF!</definedName>
    <definedName name="ToE_MATRIX">#REF!</definedName>
    <definedName name="tol" localSheetId="4">#REF!</definedName>
    <definedName name="tol" localSheetId="3">#REF!</definedName>
    <definedName name="tol" localSheetId="8">#REF!</definedName>
    <definedName name="tol" localSheetId="9">#REF!</definedName>
    <definedName name="tol" localSheetId="7">#REF!</definedName>
    <definedName name="tol" localSheetId="10">#REF!</definedName>
    <definedName name="tol" localSheetId="11">#REF!</definedName>
    <definedName name="tol" localSheetId="5">#REF!</definedName>
    <definedName name="tol">#REF!</definedName>
    <definedName name="top_ser">#REF!</definedName>
    <definedName name="TOP_SUP">#REF!</definedName>
    <definedName name="topl" localSheetId="4">#REF!</definedName>
    <definedName name="topl" localSheetId="3">#REF!</definedName>
    <definedName name="topl" localSheetId="8">#REF!</definedName>
    <definedName name="topl" localSheetId="9">#REF!</definedName>
    <definedName name="topl" localSheetId="7">#REF!</definedName>
    <definedName name="topl" localSheetId="10">#REF!</definedName>
    <definedName name="topl" localSheetId="11">#REF!</definedName>
    <definedName name="topl" localSheetId="5">#REF!</definedName>
    <definedName name="topl">#REF!</definedName>
    <definedName name="topn" localSheetId="4">#REF!</definedName>
    <definedName name="topn" localSheetId="3">#REF!</definedName>
    <definedName name="topn" localSheetId="8">#REF!</definedName>
    <definedName name="topn" localSheetId="9">#REF!</definedName>
    <definedName name="topn" localSheetId="7">#REF!</definedName>
    <definedName name="topn" localSheetId="10">#REF!</definedName>
    <definedName name="topn" localSheetId="11">#REF!</definedName>
    <definedName name="topn" localSheetId="5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4" hidden="1">{"'TP-SUMMARY'!$I$11:$K$11"}</definedName>
    <definedName name="tree" localSheetId="6" hidden="1">{"'TP-SUMMARY'!$I$11:$K$11"}</definedName>
    <definedName name="tree" localSheetId="3" hidden="1">{"'TP-SUMMARY'!$I$11:$K$11"}</definedName>
    <definedName name="tree" localSheetId="1" hidden="1">{"'TP-SUMMARY'!$I$11:$K$11"}</definedName>
    <definedName name="tree" localSheetId="8" hidden="1">{"'TP-SUMMARY'!$I$11:$K$11"}</definedName>
    <definedName name="tree" localSheetId="9" hidden="1">{"'TP-SUMMARY'!$I$11:$K$11"}</definedName>
    <definedName name="tree" localSheetId="7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2" hidden="1">{"'TP-SUMMARY'!$I$11:$K$11"}</definedName>
    <definedName name="tree" localSheetId="0" hidden="1">{"'TP-SUMMARY'!$I$11:$K$11"}</definedName>
    <definedName name="tree" localSheetId="5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4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localSheetId="7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8">#REF!</definedName>
    <definedName name="tst" localSheetId="9">#REF!</definedName>
    <definedName name="tst" localSheetId="7">#REF!</definedName>
    <definedName name="tst" localSheetId="5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4" hidden="1">{"'PROFITABILITY'!$A$1:$F$45"}</definedName>
    <definedName name="tyjyj" localSheetId="6" hidden="1">{"'PROFITABILITY'!$A$1:$F$45"}</definedName>
    <definedName name="tyjyj" localSheetId="3" hidden="1">{"'PROFITABILITY'!$A$1:$F$45"}</definedName>
    <definedName name="tyjyj" localSheetId="8" hidden="1">{"'PROFITABILITY'!$A$1:$F$45"}</definedName>
    <definedName name="tyjyj" localSheetId="9" hidden="1">{"'PROFITABILITY'!$A$1:$F$45"}</definedName>
    <definedName name="tyjyj" localSheetId="7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2" hidden="1">{"'PROFITABILITY'!$A$1:$F$45"}</definedName>
    <definedName name="tyjyj" localSheetId="0" hidden="1">{"'PROFITABILITY'!$A$1:$F$45"}</definedName>
    <definedName name="tyjyj" localSheetId="5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4">#REF!</definedName>
    <definedName name="uifsyi" localSheetId="3">#REF!</definedName>
    <definedName name="uifsyi" localSheetId="8">#REF!</definedName>
    <definedName name="uifsyi" localSheetId="9">#REF!</definedName>
    <definedName name="uifsyi" localSheetId="7">#REF!</definedName>
    <definedName name="uifsyi" localSheetId="10">#REF!</definedName>
    <definedName name="uifsyi" localSheetId="11">#REF!</definedName>
    <definedName name="uifsyi" localSheetId="5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4">#REF!</definedName>
    <definedName name="vertical_col_and_corner_walls" localSheetId="3">#REF!</definedName>
    <definedName name="vertical_col_and_corner_walls" localSheetId="8">#REF!</definedName>
    <definedName name="vertical_col_and_corner_walls" localSheetId="9">#REF!</definedName>
    <definedName name="vertical_col_and_corner_walls" localSheetId="7">#REF!</definedName>
    <definedName name="vertical_col_and_corner_walls" localSheetId="10">#REF!</definedName>
    <definedName name="vertical_col_and_corner_walls" localSheetId="11">#REF!</definedName>
    <definedName name="vertical_col_and_corner_walls" localSheetId="5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localSheetId="6" hidden="1">{"'Sheet1'!$A$4386:$N$4591"}</definedName>
    <definedName name="vggfd" localSheetId="3" hidden="1">{"'Sheet1'!$A$4386:$N$4591"}</definedName>
    <definedName name="vggfd" localSheetId="8" hidden="1">{"'Sheet1'!$A$4386:$N$4591"}</definedName>
    <definedName name="vggfd" localSheetId="9" hidden="1">{"'Sheet1'!$A$4386:$N$4591"}</definedName>
    <definedName name="vggfd" localSheetId="7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2" hidden="1">{"'Sheet1'!$A$4386:$N$4591"}</definedName>
    <definedName name="vggfd" localSheetId="0" hidden="1">{"'Sheet1'!$A$4386:$N$4591"}</definedName>
    <definedName name="vggfd" localSheetId="5" hidden="1">{"'Sheet1'!$A$4386:$N$4591"}</definedName>
    <definedName name="vggfd" hidden="1">{"'Sheet1'!$A$4386:$N$4591"}</definedName>
    <definedName name="vij">#REF!</definedName>
    <definedName name="VIJAY" localSheetId="4">#REF!</definedName>
    <definedName name="VIJAY" localSheetId="3">#REF!</definedName>
    <definedName name="VIJAY" localSheetId="1">#REF!</definedName>
    <definedName name="VIJAY" localSheetId="8">#REF!</definedName>
    <definedName name="VIJAY" localSheetId="9">#REF!</definedName>
    <definedName name="VIJAY" localSheetId="7">#REF!</definedName>
    <definedName name="VIJAY" localSheetId="10">#REF!</definedName>
    <definedName name="VIJAY" localSheetId="11">#REF!</definedName>
    <definedName name="VIJAY" localSheetId="5">#REF!</definedName>
    <definedName name="VIJAY">#REF!</definedName>
    <definedName name="VISUAL" localSheetId="4">#REF!</definedName>
    <definedName name="VISUAL" localSheetId="3">#REF!</definedName>
    <definedName name="VISUAL" localSheetId="1">#REF!</definedName>
    <definedName name="VISUAL" localSheetId="8">#REF!</definedName>
    <definedName name="VISUAL" localSheetId="9">#REF!</definedName>
    <definedName name="VISUAL" localSheetId="7">#REF!</definedName>
    <definedName name="VISUAL" localSheetId="10">#REF!</definedName>
    <definedName name="VISUAL" localSheetId="11">#REF!</definedName>
    <definedName name="VISUAL" localSheetId="5">#REF!</definedName>
    <definedName name="VISUAL">#REF!</definedName>
    <definedName name="Viual_chart" localSheetId="4">#REF!</definedName>
    <definedName name="Viual_chart" localSheetId="3">#REF!</definedName>
    <definedName name="Viual_chart" localSheetId="1">#REF!</definedName>
    <definedName name="Viual_chart" localSheetId="8">#REF!</definedName>
    <definedName name="Viual_chart" localSheetId="9">#REF!</definedName>
    <definedName name="Viual_chart" localSheetId="7">#REF!</definedName>
    <definedName name="Viual_chart" localSheetId="10">#REF!</definedName>
    <definedName name="Viual_chart" localSheetId="11">#REF!</definedName>
    <definedName name="Viual_chart" localSheetId="5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4" hidden="1">{"'PROFITABILITY'!$A$1:$F$45"}</definedName>
    <definedName name="vs" localSheetId="6" hidden="1">{"'PROFITABILITY'!$A$1:$F$45"}</definedName>
    <definedName name="vs" localSheetId="3" hidden="1">{"'PROFITABILITY'!$A$1:$F$45"}</definedName>
    <definedName name="vs" localSheetId="8" hidden="1">{"'PROFITABILITY'!$A$1:$F$45"}</definedName>
    <definedName name="vs" localSheetId="9" hidden="1">{"'PROFITABILITY'!$A$1:$F$45"}</definedName>
    <definedName name="vs" localSheetId="7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2" hidden="1">{"'PROFITABILITY'!$A$1:$F$45"}</definedName>
    <definedName name="vs" localSheetId="0" hidden="1">{"'PROFITABILITY'!$A$1:$F$45"}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4">#REF!</definedName>
    <definedName name="W" localSheetId="3">#REF!</definedName>
    <definedName name="W" localSheetId="1">#REF!</definedName>
    <definedName name="W" localSheetId="8">#REF!</definedName>
    <definedName name="W" localSheetId="9">#REF!</definedName>
    <definedName name="W" localSheetId="7">#REF!</definedName>
    <definedName name="W" localSheetId="10">#REF!</definedName>
    <definedName name="W" localSheetId="11">#REF!</definedName>
    <definedName name="W" localSheetId="5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4" hidden="1">{"'Sheet1'!$A$4386:$N$4591"}</definedName>
    <definedName name="water_funds" localSheetId="6" hidden="1">{"'Sheet1'!$A$4386:$N$4591"}</definedName>
    <definedName name="water_funds" localSheetId="3" hidden="1">{"'Sheet1'!$A$4386:$N$4591"}</definedName>
    <definedName name="water_funds" localSheetId="8" hidden="1">{"'Sheet1'!$A$4386:$N$4591"}</definedName>
    <definedName name="water_funds" localSheetId="9" hidden="1">{"'Sheet1'!$A$4386:$N$4591"}</definedName>
    <definedName name="water_funds" localSheetId="7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2" hidden="1">{"'Sheet1'!$A$4386:$N$4591"}</definedName>
    <definedName name="water_funds" localSheetId="0" hidden="1">{"'Sheet1'!$A$4386:$N$4591"}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4">#REF!</definedName>
    <definedName name="we" localSheetId="3">#REF!</definedName>
    <definedName name="we" localSheetId="1">#REF!</definedName>
    <definedName name="we" localSheetId="8">#REF!</definedName>
    <definedName name="we" localSheetId="9">#REF!</definedName>
    <definedName name="we" localSheetId="7">#REF!</definedName>
    <definedName name="we" localSheetId="10">#REF!</definedName>
    <definedName name="we" localSheetId="11">#REF!</definedName>
    <definedName name="we" localSheetId="5">#REF!</definedName>
    <definedName name="we">#REF!</definedName>
    <definedName name="WeightRange" localSheetId="4">#REF!</definedName>
    <definedName name="WeightRange" localSheetId="3">#REF!</definedName>
    <definedName name="WeightRange" localSheetId="8">#REF!</definedName>
    <definedName name="WeightRange" localSheetId="9">#REF!</definedName>
    <definedName name="WeightRange" localSheetId="7">#REF!</definedName>
    <definedName name="WeightRange" localSheetId="10">#REF!</definedName>
    <definedName name="WeightRange" localSheetId="11">#REF!</definedName>
    <definedName name="WeightRange" localSheetId="5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4" hidden="1">{"form-D1",#N/A,FALSE,"FORM-D1";"form-D1_amt",#N/A,FALSE,"FORM-D1"}</definedName>
    <definedName name="wer" localSheetId="6" hidden="1">{"form-D1",#N/A,FALSE,"FORM-D1";"form-D1_amt",#N/A,FALSE,"FORM-D1"}</definedName>
    <definedName name="wer" localSheetId="3" hidden="1">{"form-D1",#N/A,FALSE,"FORM-D1";"form-D1_amt",#N/A,FALSE,"FORM-D1"}</definedName>
    <definedName name="wer" localSheetId="8" hidden="1">{"form-D1",#N/A,FALSE,"FORM-D1";"form-D1_amt",#N/A,FALSE,"FORM-D1"}</definedName>
    <definedName name="wer" localSheetId="9" hidden="1">{"form-D1",#N/A,FALSE,"FORM-D1";"form-D1_amt",#N/A,FALSE,"FORM-D1"}</definedName>
    <definedName name="wer" localSheetId="7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2" hidden="1">{"form-D1",#N/A,FALSE,"FORM-D1";"form-D1_amt",#N/A,FALSE,"FORM-D1"}</definedName>
    <definedName name="wer" localSheetId="0" hidden="1">{"form-D1",#N/A,FALSE,"FORM-D1";"form-D1_amt",#N/A,FALSE,"FORM-D1"}</definedName>
    <definedName name="wer" localSheetId="5" hidden="1">{"form-D1",#N/A,FALSE,"FORM-D1";"form-D1_amt",#N/A,FALSE,"FORM-D1"}</definedName>
    <definedName name="wer" hidden="1">{"form-D1",#N/A,FALSE,"FORM-D1";"form-D1_amt",#N/A,FALSE,"FORM-D1"}</definedName>
    <definedName name="wertt" localSheetId="4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0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4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localSheetId="7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4" hidden="1">{#N/A,#N/A,FALSE,"17MAY";#N/A,#N/A,FALSE,"24MAY"}</definedName>
    <definedName name="wrn.1." localSheetId="6" hidden="1">{#N/A,#N/A,FALSE,"17MAY";#N/A,#N/A,FALSE,"24MAY"}</definedName>
    <definedName name="wrn.1." localSheetId="3" hidden="1">{#N/A,#N/A,FALSE,"17MAY";#N/A,#N/A,FALSE,"24MAY"}</definedName>
    <definedName name="wrn.1." localSheetId="8" hidden="1">{#N/A,#N/A,FALSE,"17MAY";#N/A,#N/A,FALSE,"24MAY"}</definedName>
    <definedName name="wrn.1." localSheetId="9" hidden="1">{#N/A,#N/A,FALSE,"17MAY";#N/A,#N/A,FALSE,"24MAY"}</definedName>
    <definedName name="wrn.1." localSheetId="7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2" hidden="1">{#N/A,#N/A,FALSE,"17MAY";#N/A,#N/A,FALSE,"24MAY"}</definedName>
    <definedName name="wrn.1." localSheetId="0" hidden="1">{#N/A,#N/A,FALSE,"17MAY";#N/A,#N/A,FALSE,"24MAY"}</definedName>
    <definedName name="wrn.1." localSheetId="5" hidden="1">{#N/A,#N/A,FALSE,"17MAY";#N/A,#N/A,FALSE,"24MAY"}</definedName>
    <definedName name="wrn.1." hidden="1">{#N/A,#N/A,FALSE,"17MAY";#N/A,#N/A,FALSE,"24MAY"}</definedName>
    <definedName name="wrn.budget." localSheetId="4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9" hidden="1">{"form-D1",#N/A,FALSE,"FORM-D1";"form-D1_amt",#N/A,FALSE,"FORM-D1"}</definedName>
    <definedName name="wrn.budget." localSheetId="7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0" hidden="1">{"form-D1",#N/A,FALSE,"FORM-D1";"form-D1_amt",#N/A,FALSE,"FORM-D1"}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Co." localSheetId="4" hidden="1">{#N/A,#N/A,TRUE,"GW-Cond";#N/A,#N/A,TRUE,"HW"}</definedName>
    <definedName name="wrn.Co." localSheetId="6" hidden="1">{#N/A,#N/A,TRUE,"GW-Cond";#N/A,#N/A,TRUE,"HW"}</definedName>
    <definedName name="wrn.Co." localSheetId="3" hidden="1">{#N/A,#N/A,TRUE,"GW-Cond";#N/A,#N/A,TRUE,"HW"}</definedName>
    <definedName name="wrn.Co." localSheetId="8" hidden="1">{#N/A,#N/A,TRUE,"GW-Cond";#N/A,#N/A,TRUE,"HW"}</definedName>
    <definedName name="wrn.Co." localSheetId="9" hidden="1">{#N/A,#N/A,TRUE,"GW-Cond";#N/A,#N/A,TRUE,"HW"}</definedName>
    <definedName name="wrn.Co." localSheetId="7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2" hidden="1">{#N/A,#N/A,TRUE,"GW-Cond";#N/A,#N/A,TRUE,"HW"}</definedName>
    <definedName name="wrn.Co." localSheetId="0" hidden="1">{#N/A,#N/A,TRUE,"GW-Cond";#N/A,#N/A,TRUE,"HW"}</definedName>
    <definedName name="wrn.Co." localSheetId="5" hidden="1">{#N/A,#N/A,TRUE,"GW-Cond";#N/A,#N/A,TRUE,"HW"}</definedName>
    <definedName name="wrn.Co." hidden="1">{#N/A,#N/A,TRUE,"GW-Cond";#N/A,#N/A,TRUE,"HW"}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4" hidden="1">{#N/A,#N/A,FALSE,"Motor List"}</definedName>
    <definedName name="wrn.test." localSheetId="6" hidden="1">{#N/A,#N/A,FALSE,"Motor List"}</definedName>
    <definedName name="wrn.test." localSheetId="3" hidden="1">{#N/A,#N/A,FALSE,"Motor List"}</definedName>
    <definedName name="wrn.test." localSheetId="8" hidden="1">{#N/A,#N/A,FALSE,"Motor List"}</definedName>
    <definedName name="wrn.test." localSheetId="9" hidden="1">{#N/A,#N/A,FALSE,"Motor List"}</definedName>
    <definedName name="wrn.test." localSheetId="7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2" hidden="1">{#N/A,#N/A,FALSE,"Motor List"}</definedName>
    <definedName name="wrn.test." localSheetId="0" hidden="1">{#N/A,#N/A,FALSE,"Motor List"}</definedName>
    <definedName name="wrn.test." localSheetId="5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4" hidden="1">{"form-D1",#N/A,FALSE,"FORM-D1";"form-D1_amt",#N/A,FALSE,"FORM-D1"}</definedName>
    <definedName name="xc" localSheetId="6" hidden="1">{"form-D1",#N/A,FALSE,"FORM-D1";"form-D1_amt",#N/A,FALSE,"FORM-D1"}</definedName>
    <definedName name="xc" localSheetId="3" hidden="1">{"form-D1",#N/A,FALSE,"FORM-D1";"form-D1_amt",#N/A,FALSE,"FORM-D1"}</definedName>
    <definedName name="xc" localSheetId="8" hidden="1">{"form-D1",#N/A,FALSE,"FORM-D1";"form-D1_amt",#N/A,FALSE,"FORM-D1"}</definedName>
    <definedName name="xc" localSheetId="9" hidden="1">{"form-D1",#N/A,FALSE,"FORM-D1";"form-D1_amt",#N/A,FALSE,"FORM-D1"}</definedName>
    <definedName name="xc" localSheetId="7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2" hidden="1">{"form-D1",#N/A,FALSE,"FORM-D1";"form-D1_amt",#N/A,FALSE,"FORM-D1"}</definedName>
    <definedName name="xc" localSheetId="0" hidden="1">{"form-D1",#N/A,FALSE,"FORM-D1";"form-D1_amt",#N/A,FALSE,"FORM-D1"}</definedName>
    <definedName name="xc" localSheetId="5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4">#REF!</definedName>
    <definedName name="xzq" localSheetId="3">#REF!</definedName>
    <definedName name="xzq" localSheetId="8">#REF!</definedName>
    <definedName name="xzq" localSheetId="9">#REF!</definedName>
    <definedName name="xzq" localSheetId="7">#REF!</definedName>
    <definedName name="xzq" localSheetId="10">#REF!</definedName>
    <definedName name="xzq" localSheetId="11">#REF!</definedName>
    <definedName name="xzq" localSheetId="5">#REF!</definedName>
    <definedName name="xzq">#REF!</definedName>
    <definedName name="XZZ" localSheetId="4">#REF!</definedName>
    <definedName name="XZZ" localSheetId="3">#REF!</definedName>
    <definedName name="XZZ" localSheetId="1">#REF!</definedName>
    <definedName name="XZZ" localSheetId="8">#REF!</definedName>
    <definedName name="XZZ" localSheetId="9">#REF!</definedName>
    <definedName name="XZZ" localSheetId="7">#REF!</definedName>
    <definedName name="XZZ" localSheetId="10">#REF!</definedName>
    <definedName name="XZZ" localSheetId="11">#REF!</definedName>
    <definedName name="XZZ" localSheetId="5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4" hidden="1">{"'PROFITABILITY'!$A$1:$F$45"}</definedName>
    <definedName name="yyy" localSheetId="6" hidden="1">{"'PROFITABILITY'!$A$1:$F$45"}</definedName>
    <definedName name="yyy" localSheetId="3" hidden="1">{"'PROFITABILITY'!$A$1:$F$45"}</definedName>
    <definedName name="yyy" localSheetId="8" hidden="1">{"'PROFITABILITY'!$A$1:$F$45"}</definedName>
    <definedName name="yyy" localSheetId="9" hidden="1">{"'PROFITABILITY'!$A$1:$F$45"}</definedName>
    <definedName name="yyy" localSheetId="7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2" hidden="1">{"'PROFITABILITY'!$A$1:$F$45"}</definedName>
    <definedName name="yyy" localSheetId="0" hidden="1">{"'PROFITABILITY'!$A$1:$F$45"}</definedName>
    <definedName name="yyy" localSheetId="5" hidden="1">{"'PROFITABILITY'!$A$1:$F$45"}</definedName>
    <definedName name="yyy" hidden="1">{"'PROFITABILITY'!$A$1:$F$45"}</definedName>
    <definedName name="yyy1" localSheetId="4" hidden="1">{"'PROFITABILITY'!$A$1:$F$45"}</definedName>
    <definedName name="yyy1" localSheetId="6" hidden="1">{"'PROFITABILITY'!$A$1:$F$45"}</definedName>
    <definedName name="yyy1" localSheetId="3" hidden="1">{"'PROFITABILITY'!$A$1:$F$45"}</definedName>
    <definedName name="yyy1" localSheetId="8" hidden="1">{"'PROFITABILITY'!$A$1:$F$45"}</definedName>
    <definedName name="yyy1" localSheetId="9" hidden="1">{"'PROFITABILITY'!$A$1:$F$45"}</definedName>
    <definedName name="yyy1" localSheetId="7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2" hidden="1">{"'PROFITABILITY'!$A$1:$F$45"}</definedName>
    <definedName name="yyy1" localSheetId="0" hidden="1">{"'PROFITABILITY'!$A$1:$F$45"}</definedName>
    <definedName name="yyy1" localSheetId="5" hidden="1">{"'PROFITABILITY'!$A$1:$F$45"}</definedName>
    <definedName name="yyy1" hidden="1">{"'PROFITABILITY'!$A$1:$F$45"}</definedName>
    <definedName name="z" localSheetId="1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4">#REF!</definedName>
    <definedName name="전체" localSheetId="3">#REF!</definedName>
    <definedName name="전체" localSheetId="1">#REF!</definedName>
    <definedName name="전체" localSheetId="8">#REF!</definedName>
    <definedName name="전체" localSheetId="9">#REF!</definedName>
    <definedName name="전체" localSheetId="7">#REF!</definedName>
    <definedName name="전체" localSheetId="10">#REF!</definedName>
    <definedName name="전체" localSheetId="11">#REF!</definedName>
    <definedName name="전체" localSheetId="5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1" l="1"/>
  <c r="D34" i="11"/>
  <c r="D33" i="11"/>
  <c r="D32" i="11"/>
  <c r="H151" i="6"/>
  <c r="H150" i="6"/>
  <c r="H149" i="6"/>
  <c r="E101" i="8"/>
  <c r="D101" i="8"/>
  <c r="I34" i="17"/>
  <c r="F34" i="17"/>
  <c r="D34" i="17"/>
  <c r="C34" i="17"/>
  <c r="D36" i="17" s="1"/>
  <c r="I33" i="17"/>
  <c r="J33" i="17" s="1"/>
  <c r="K33" i="17" s="1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K27" i="17" s="1"/>
  <c r="I26" i="17"/>
  <c r="J26" i="17" s="1"/>
  <c r="K26" i="17" s="1"/>
  <c r="I25" i="17"/>
  <c r="J25" i="17" s="1"/>
  <c r="K25" i="17" s="1"/>
  <c r="J24" i="17"/>
  <c r="K24" i="17" s="1"/>
  <c r="I24" i="17"/>
  <c r="K23" i="17"/>
  <c r="I22" i="17"/>
  <c r="J22" i="17" s="1"/>
  <c r="K22" i="17" s="1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4" i="17"/>
  <c r="I14" i="17"/>
  <c r="K13" i="17"/>
  <c r="I13" i="17"/>
  <c r="K12" i="17"/>
  <c r="I12" i="17"/>
  <c r="P10" i="17"/>
  <c r="D10" i="17"/>
  <c r="P9" i="17"/>
  <c r="E6" i="17"/>
  <c r="F17" i="1"/>
  <c r="P17" i="1"/>
  <c r="K17" i="1"/>
  <c r="K16" i="1"/>
  <c r="F16" i="1"/>
  <c r="G14" i="1"/>
  <c r="F14" i="1"/>
  <c r="H13" i="1"/>
  <c r="G13" i="1"/>
  <c r="F13" i="1"/>
  <c r="P10" i="1"/>
  <c r="K15" i="17" l="1"/>
  <c r="K34" i="17" s="1"/>
  <c r="J34" i="17"/>
  <c r="O10" i="17"/>
  <c r="E10" i="17"/>
  <c r="E34" i="17" s="1"/>
  <c r="K100" i="8" l="1"/>
  <c r="C30" i="15"/>
  <c r="C29" i="15"/>
  <c r="E100" i="8"/>
  <c r="D100" i="8"/>
  <c r="I329" i="11" l="1"/>
  <c r="I331" i="11" s="1"/>
  <c r="H145" i="6" l="1"/>
  <c r="H146" i="6"/>
  <c r="H147" i="6"/>
  <c r="H144" i="6"/>
  <c r="E147" i="6"/>
  <c r="D147" i="6"/>
  <c r="E146" i="6"/>
  <c r="D146" i="6"/>
  <c r="E145" i="6"/>
  <c r="D145" i="6"/>
  <c r="H143" i="6" l="1"/>
  <c r="D97" i="8"/>
  <c r="E97" i="8" s="1"/>
  <c r="D96" i="8"/>
  <c r="E96" i="8" s="1"/>
  <c r="H142" i="6" l="1"/>
  <c r="C16" i="15" l="1"/>
  <c r="H139" i="6"/>
  <c r="H140" i="6"/>
  <c r="H141" i="6"/>
  <c r="K86" i="8"/>
  <c r="H138" i="6"/>
  <c r="H137" i="6"/>
  <c r="D27" i="11"/>
  <c r="L126" i="6"/>
  <c r="H136" i="6"/>
  <c r="H135" i="6"/>
  <c r="P318" i="13"/>
  <c r="D26" i="11"/>
  <c r="H134" i="6"/>
  <c r="H133" i="6"/>
  <c r="O13" i="1"/>
  <c r="H132" i="6" l="1"/>
  <c r="E79" i="10"/>
  <c r="E68" i="10"/>
  <c r="E58" i="10"/>
  <c r="E44" i="10"/>
  <c r="E34" i="10"/>
  <c r="G90" i="10"/>
  <c r="E90" i="10" l="1"/>
  <c r="G58" i="10" l="1"/>
  <c r="G44" i="10"/>
  <c r="C23" i="15" l="1"/>
  <c r="C22" i="15"/>
  <c r="C28" i="15"/>
  <c r="D25" i="11"/>
  <c r="H131" i="6"/>
  <c r="H130" i="6"/>
  <c r="H15" i="5"/>
  <c r="K14" i="1"/>
  <c r="H129" i="6"/>
  <c r="H128" i="6"/>
  <c r="C27" i="15"/>
  <c r="C19" i="15"/>
  <c r="C18" i="15"/>
  <c r="G7" i="15"/>
  <c r="D7" i="15"/>
  <c r="C7" i="15"/>
  <c r="K2" i="15"/>
  <c r="BA388" i="13" l="1"/>
  <c r="AZ379" i="13"/>
  <c r="AX379" i="13"/>
  <c r="AW379" i="13"/>
  <c r="AZ369" i="13"/>
  <c r="AX369" i="13"/>
  <c r="AW369" i="13"/>
  <c r="AZ357" i="13"/>
  <c r="AW357" i="13"/>
  <c r="AZ346" i="13"/>
  <c r="AX346" i="13"/>
  <c r="AW346" i="13"/>
  <c r="AZ334" i="13"/>
  <c r="AX334" i="13"/>
  <c r="AW334" i="13"/>
  <c r="AZ325" i="13"/>
  <c r="AX325" i="13"/>
  <c r="AW325" i="13"/>
  <c r="AZ313" i="13"/>
  <c r="AX313" i="13"/>
  <c r="AW313" i="13"/>
  <c r="AZ303" i="13"/>
  <c r="AX303" i="13"/>
  <c r="AW303" i="13"/>
  <c r="AZ291" i="13"/>
  <c r="AX291" i="13"/>
  <c r="AW291" i="13"/>
  <c r="AZ280" i="13"/>
  <c r="AX280" i="13"/>
  <c r="AW280" i="13"/>
  <c r="AZ268" i="13"/>
  <c r="AY268" i="13"/>
  <c r="AX268" i="13"/>
  <c r="AW268" i="13"/>
  <c r="AZ259" i="13"/>
  <c r="AX259" i="13"/>
  <c r="AW259" i="13"/>
  <c r="AZ247" i="13"/>
  <c r="AX247" i="13"/>
  <c r="AW247" i="13"/>
  <c r="AZ236" i="13"/>
  <c r="AX236" i="13"/>
  <c r="AW236" i="13"/>
  <c r="AZ224" i="13"/>
  <c r="AX224" i="13"/>
  <c r="AW224" i="13"/>
  <c r="AZ215" i="13"/>
  <c r="AX215" i="13"/>
  <c r="AW215" i="13"/>
  <c r="AZ203" i="13"/>
  <c r="AX203" i="13"/>
  <c r="AW203" i="13"/>
  <c r="AZ193" i="13"/>
  <c r="AX193" i="13"/>
  <c r="AW193" i="13"/>
  <c r="AZ180" i="13"/>
  <c r="AX180" i="13"/>
  <c r="AW180" i="13"/>
  <c r="AZ170" i="13"/>
  <c r="AX170" i="13"/>
  <c r="AW170" i="13"/>
  <c r="AZ159" i="13"/>
  <c r="AX159" i="13"/>
  <c r="AW159" i="13"/>
  <c r="AZ148" i="13"/>
  <c r="AX148" i="13"/>
  <c r="AW148" i="13"/>
  <c r="AZ147" i="13"/>
  <c r="AY147" i="13"/>
  <c r="AX147" i="13"/>
  <c r="AW147" i="13"/>
  <c r="AZ137" i="13"/>
  <c r="AX137" i="13"/>
  <c r="AW137" i="13"/>
  <c r="AZ134" i="13"/>
  <c r="AY134" i="13"/>
  <c r="AX134" i="13"/>
  <c r="AW134" i="13"/>
  <c r="AV134" i="13"/>
  <c r="AZ126" i="13"/>
  <c r="AX126" i="13"/>
  <c r="AW126" i="13"/>
  <c r="AZ125" i="13"/>
  <c r="AY125" i="13"/>
  <c r="AX125" i="13"/>
  <c r="AW125" i="13"/>
  <c r="AZ115" i="13"/>
  <c r="AX115" i="13"/>
  <c r="AW115" i="13"/>
  <c r="AZ104" i="13"/>
  <c r="AX104" i="13"/>
  <c r="AW104" i="13"/>
  <c r="AZ93" i="13"/>
  <c r="AX93" i="13"/>
  <c r="AW93" i="13"/>
  <c r="AZ82" i="13"/>
  <c r="AX82" i="13"/>
  <c r="AW82" i="13"/>
  <c r="AZ71" i="13"/>
  <c r="AX71" i="13"/>
  <c r="AW71" i="13"/>
  <c r="AZ60" i="13"/>
  <c r="AX60" i="13"/>
  <c r="AW60" i="13"/>
  <c r="AZ49" i="13"/>
  <c r="AX49" i="13"/>
  <c r="AW49" i="13"/>
  <c r="AZ38" i="13"/>
  <c r="AX38" i="13"/>
  <c r="AW38" i="13"/>
  <c r="AZ27" i="13"/>
  <c r="AX27" i="13"/>
  <c r="AW27" i="13"/>
  <c r="Y22" i="13"/>
  <c r="V22" i="13"/>
  <c r="X18" i="13" s="1"/>
  <c r="P22" i="13"/>
  <c r="S22" i="13" s="1"/>
  <c r="M22" i="13"/>
  <c r="V20" i="13"/>
  <c r="S20" i="13"/>
  <c r="P20" i="13"/>
  <c r="M20" i="13"/>
  <c r="J20" i="13"/>
  <c r="S19" i="13"/>
  <c r="P19" i="13"/>
  <c r="M19" i="13"/>
  <c r="J19" i="13"/>
  <c r="W18" i="13"/>
  <c r="R18" i="13"/>
  <c r="Q18" i="13"/>
  <c r="O18" i="13"/>
  <c r="N18" i="13"/>
  <c r="L18" i="13"/>
  <c r="K18" i="13"/>
  <c r="AZ16" i="13"/>
  <c r="AX16" i="13"/>
  <c r="AW16" i="13"/>
  <c r="AY9" i="13"/>
  <c r="Y20" i="13" l="1"/>
  <c r="Y19" i="13"/>
  <c r="AB22" i="13"/>
  <c r="AA18" i="13"/>
  <c r="Z18" i="13"/>
  <c r="AW388" i="13"/>
  <c r="AM391" i="13" s="1"/>
  <c r="V19" i="13"/>
  <c r="U18" i="13"/>
  <c r="T18" i="13"/>
  <c r="AE22" i="13" l="1"/>
  <c r="AB20" i="13"/>
  <c r="AB19" i="13"/>
  <c r="AC18" i="13"/>
  <c r="AD18" i="13"/>
  <c r="AE19" i="13" l="1"/>
  <c r="AE20" i="13"/>
  <c r="AG18" i="13"/>
  <c r="AH22" i="13"/>
  <c r="AF18" i="13"/>
  <c r="AJ18" i="13" l="1"/>
  <c r="AH19" i="13"/>
  <c r="AI18" i="13"/>
  <c r="AH20" i="13"/>
  <c r="AK22" i="13"/>
  <c r="AM18" i="13" l="1"/>
  <c r="AL18" i="13"/>
  <c r="AK19" i="13"/>
  <c r="AK20" i="13"/>
  <c r="AN22" i="13"/>
  <c r="AN19" i="13" l="1"/>
  <c r="AO18" i="13"/>
  <c r="AN20" i="13"/>
  <c r="AQ22" i="13"/>
  <c r="AP18" i="13"/>
  <c r="AS18" i="13" l="1"/>
  <c r="AQ20" i="13"/>
  <c r="AR18" i="13"/>
  <c r="AY16" i="13" s="1"/>
  <c r="D33" i="13"/>
  <c r="AQ19" i="13"/>
  <c r="F29" i="13" l="1"/>
  <c r="E29" i="13"/>
  <c r="D31" i="13"/>
  <c r="G33" i="13"/>
  <c r="D30" i="13"/>
  <c r="BB18" i="13"/>
  <c r="H29" i="13" l="1"/>
  <c r="J33" i="13"/>
  <c r="G30" i="13"/>
  <c r="G31" i="13"/>
  <c r="I29" i="13"/>
  <c r="J31" i="13" l="1"/>
  <c r="J30" i="13"/>
  <c r="K29" i="13"/>
  <c r="M33" i="13"/>
  <c r="M30" i="13" l="1"/>
  <c r="P33" i="13"/>
  <c r="M31" i="13"/>
  <c r="N29" i="13"/>
  <c r="O29" i="13"/>
  <c r="S33" i="13" l="1"/>
  <c r="P30" i="13"/>
  <c r="P31" i="13"/>
  <c r="R29" i="13"/>
  <c r="Q29" i="13"/>
  <c r="V33" i="13" l="1"/>
  <c r="S31" i="13"/>
  <c r="S30" i="13"/>
  <c r="U29" i="13"/>
  <c r="T29" i="13"/>
  <c r="Y33" i="13" l="1"/>
  <c r="X29" i="13"/>
  <c r="V30" i="13"/>
  <c r="V31" i="13"/>
  <c r="W29" i="13"/>
  <c r="AA29" i="13" l="1"/>
  <c r="Y31" i="13"/>
  <c r="Z29" i="13"/>
  <c r="AB33" i="13"/>
  <c r="Y30" i="13"/>
  <c r="AB31" i="13" l="1"/>
  <c r="AD29" i="13"/>
  <c r="AC29" i="13"/>
  <c r="AE33" i="13"/>
  <c r="AB30" i="13"/>
  <c r="AE30" i="13" l="1"/>
  <c r="AF29" i="13"/>
  <c r="AH33" i="13"/>
  <c r="AG29" i="13"/>
  <c r="AE31" i="13"/>
  <c r="AH30" i="13" l="1"/>
  <c r="AK33" i="13"/>
  <c r="AJ29" i="13"/>
  <c r="AI29" i="13"/>
  <c r="AH31" i="13"/>
  <c r="AM29" i="13" l="1"/>
  <c r="AL29" i="13"/>
  <c r="AK30" i="13"/>
  <c r="AN33" i="13"/>
  <c r="AK31" i="13"/>
  <c r="AO29" i="13" l="1"/>
  <c r="AN30" i="13"/>
  <c r="AQ33" i="13"/>
  <c r="AP29" i="13"/>
  <c r="AN31" i="13"/>
  <c r="AS29" i="13" l="1"/>
  <c r="AR29" i="13"/>
  <c r="AY27" i="13" s="1"/>
  <c r="AQ30" i="13"/>
  <c r="AV27" i="13" s="1"/>
  <c r="D44" i="13"/>
  <c r="AQ31" i="13"/>
  <c r="E40" i="13" l="1"/>
  <c r="D41" i="13"/>
  <c r="D42" i="13"/>
  <c r="F40" i="13"/>
  <c r="G44" i="13"/>
  <c r="BB29" i="13"/>
  <c r="J44" i="13" l="1"/>
  <c r="I40" i="13"/>
  <c r="H40" i="13"/>
  <c r="G41" i="13"/>
  <c r="G42" i="13"/>
  <c r="M44" i="13" l="1"/>
  <c r="K40" i="13"/>
  <c r="J41" i="13"/>
  <c r="J42" i="13"/>
  <c r="L40" i="13"/>
  <c r="M41" i="13" l="1"/>
  <c r="M42" i="13"/>
  <c r="O40" i="13"/>
  <c r="N40" i="13"/>
  <c r="P44" i="13"/>
  <c r="P42" i="13" l="1"/>
  <c r="P41" i="13"/>
  <c r="R40" i="13"/>
  <c r="Q40" i="13"/>
  <c r="S44" i="13"/>
  <c r="S42" i="13" l="1"/>
  <c r="U40" i="13"/>
  <c r="S41" i="13"/>
  <c r="T40" i="13"/>
  <c r="V44" i="13"/>
  <c r="W40" i="13" l="1"/>
  <c r="V41" i="13"/>
  <c r="X40" i="13"/>
  <c r="V42" i="13"/>
  <c r="Y44" i="13"/>
  <c r="Y41" i="13" l="1"/>
  <c r="AB44" i="13"/>
  <c r="Y42" i="13"/>
  <c r="AA40" i="13"/>
  <c r="Z40" i="13"/>
  <c r="AE44" i="13" l="1"/>
  <c r="AB42" i="13"/>
  <c r="AD40" i="13"/>
  <c r="AB41" i="13"/>
  <c r="AC40" i="13"/>
  <c r="AG40" i="13" l="1"/>
  <c r="AF40" i="13"/>
  <c r="AE42" i="13"/>
  <c r="AH44" i="13"/>
  <c r="AE41" i="13"/>
  <c r="AH42" i="13" l="1"/>
  <c r="AK44" i="13"/>
  <c r="AJ40" i="13"/>
  <c r="AI40" i="13"/>
  <c r="AH41" i="13"/>
  <c r="AM40" i="13" l="1"/>
  <c r="AN44" i="13"/>
  <c r="AK42" i="13"/>
  <c r="AL40" i="13"/>
  <c r="AK41" i="13"/>
  <c r="AO40" i="13" l="1"/>
  <c r="AN42" i="13"/>
  <c r="AN41" i="13"/>
  <c r="AQ44" i="13"/>
  <c r="AP40" i="13"/>
  <c r="AS40" i="13" l="1"/>
  <c r="D55" i="13"/>
  <c r="AR40" i="13"/>
  <c r="AY38" i="13" s="1"/>
  <c r="AQ42" i="13"/>
  <c r="AQ41" i="13"/>
  <c r="D53" i="13" l="1"/>
  <c r="G55" i="13"/>
  <c r="E51" i="13"/>
  <c r="F51" i="13"/>
  <c r="D52" i="13"/>
  <c r="BB40" i="13"/>
  <c r="G53" i="13" l="1"/>
  <c r="H51" i="13"/>
  <c r="I51" i="13"/>
  <c r="J55" i="13"/>
  <c r="G52" i="13"/>
  <c r="J52" i="13" l="1"/>
  <c r="K51" i="13"/>
  <c r="M55" i="13"/>
  <c r="J53" i="13"/>
  <c r="L51" i="13"/>
  <c r="M52" i="13" l="1"/>
  <c r="O51" i="13"/>
  <c r="N51" i="13"/>
  <c r="P55" i="13"/>
  <c r="M53" i="13"/>
  <c r="Q51" i="13" l="1"/>
  <c r="P52" i="13"/>
  <c r="P53" i="13"/>
  <c r="R51" i="13"/>
  <c r="S55" i="13"/>
  <c r="S52" i="13" l="1"/>
  <c r="S53" i="13"/>
  <c r="T51" i="13"/>
  <c r="V55" i="13"/>
  <c r="U51" i="13"/>
  <c r="Y55" i="13" l="1"/>
  <c r="V52" i="13"/>
  <c r="V53" i="13"/>
  <c r="X51" i="13"/>
  <c r="W51" i="13"/>
  <c r="Y53" i="13" l="1"/>
  <c r="Y52" i="13"/>
  <c r="AB55" i="13"/>
  <c r="Z51" i="13"/>
  <c r="AA51" i="13"/>
  <c r="AB52" i="13" l="1"/>
  <c r="AE55" i="13"/>
  <c r="AB53" i="13"/>
  <c r="AD51" i="13"/>
  <c r="AC51" i="13"/>
  <c r="AH55" i="13" l="1"/>
  <c r="AG51" i="13"/>
  <c r="AE53" i="13"/>
  <c r="AF51" i="13"/>
  <c r="AE52" i="13"/>
  <c r="AK55" i="13" l="1"/>
  <c r="AI51" i="13"/>
  <c r="AJ51" i="13"/>
  <c r="AH52" i="13"/>
  <c r="AH53" i="13"/>
  <c r="AL51" i="13" l="1"/>
  <c r="AN55" i="13"/>
  <c r="AK52" i="13"/>
  <c r="AK53" i="13"/>
  <c r="AM51" i="13"/>
  <c r="AN53" i="13" l="1"/>
  <c r="AP51" i="13"/>
  <c r="AO51" i="13"/>
  <c r="AN52" i="13"/>
  <c r="AQ55" i="13"/>
  <c r="AQ53" i="13" l="1"/>
  <c r="AQ52" i="13"/>
  <c r="AV49" i="13" s="1"/>
  <c r="AS51" i="13"/>
  <c r="D66" i="13"/>
  <c r="AR51" i="13"/>
  <c r="AY49" i="13" s="1"/>
  <c r="F62" i="13" l="1"/>
  <c r="E62" i="13"/>
  <c r="D64" i="13"/>
  <c r="G66" i="13"/>
  <c r="D63" i="13"/>
  <c r="BB51" i="13"/>
  <c r="I62" i="13" l="1"/>
  <c r="H62" i="13"/>
  <c r="G64" i="13"/>
  <c r="G63" i="13"/>
  <c r="J66" i="13"/>
  <c r="K62" i="13" l="1"/>
  <c r="L62" i="13"/>
  <c r="J64" i="13"/>
  <c r="J63" i="13"/>
  <c r="M66" i="13"/>
  <c r="P66" i="13" l="1"/>
  <c r="M64" i="13"/>
  <c r="M63" i="13"/>
  <c r="N62" i="13"/>
  <c r="O62" i="13"/>
  <c r="Q62" i="13" l="1"/>
  <c r="P64" i="13"/>
  <c r="S66" i="13"/>
  <c r="R62" i="13"/>
  <c r="P63" i="13"/>
  <c r="V66" i="13" l="1"/>
  <c r="S64" i="13"/>
  <c r="T62" i="13"/>
  <c r="S63" i="13"/>
  <c r="U62" i="13"/>
  <c r="Y66" i="13" l="1"/>
  <c r="X62" i="13"/>
  <c r="V64" i="13"/>
  <c r="W62" i="13"/>
  <c r="V63" i="13"/>
  <c r="AB66" i="13" l="1"/>
  <c r="AA62" i="13"/>
  <c r="Y63" i="13"/>
  <c r="Y64" i="13"/>
  <c r="Z62" i="13"/>
  <c r="AE66" i="13" l="1"/>
  <c r="AC62" i="13"/>
  <c r="AB64" i="13"/>
  <c r="AB63" i="13"/>
  <c r="AD62" i="13"/>
  <c r="AE64" i="13" l="1"/>
  <c r="AF62" i="13"/>
  <c r="AE63" i="13"/>
  <c r="AH66" i="13"/>
  <c r="AG62" i="13"/>
  <c r="AH63" i="13" l="1"/>
  <c r="AJ62" i="13"/>
  <c r="AH64" i="13"/>
  <c r="AK66" i="13"/>
  <c r="AI62" i="13"/>
  <c r="AK64" i="13" l="1"/>
  <c r="AK63" i="13"/>
  <c r="AM62" i="13"/>
  <c r="AL62" i="13"/>
  <c r="AN66" i="13"/>
  <c r="AQ66" i="13" l="1"/>
  <c r="AN64" i="13"/>
  <c r="AP62" i="13"/>
  <c r="AO62" i="13"/>
  <c r="AN63" i="13"/>
  <c r="AS62" i="13" l="1"/>
  <c r="AQ64" i="13"/>
  <c r="AR62" i="13"/>
  <c r="AY60" i="13" s="1"/>
  <c r="D77" i="13"/>
  <c r="AQ63" i="13"/>
  <c r="AV60" i="13" s="1"/>
  <c r="D74" i="13" l="1"/>
  <c r="F73" i="13"/>
  <c r="E73" i="13"/>
  <c r="G77" i="13"/>
  <c r="D75" i="13"/>
  <c r="BB62" i="13"/>
  <c r="H73" i="13" l="1"/>
  <c r="I73" i="13"/>
  <c r="G74" i="13"/>
  <c r="J77" i="13"/>
  <c r="G75" i="13"/>
  <c r="J74" i="13" l="1"/>
  <c r="J75" i="13"/>
  <c r="L73" i="13"/>
  <c r="K73" i="13"/>
  <c r="M77" i="13"/>
  <c r="M75" i="13" l="1"/>
  <c r="P77" i="13"/>
  <c r="M74" i="13"/>
  <c r="O73" i="13"/>
  <c r="N73" i="13"/>
  <c r="S77" i="13" l="1"/>
  <c r="P74" i="13"/>
  <c r="P75" i="13"/>
  <c r="R73" i="13"/>
  <c r="Q73" i="13"/>
  <c r="S75" i="13" l="1"/>
  <c r="V77" i="13"/>
  <c r="T73" i="13"/>
  <c r="U73" i="13"/>
  <c r="S74" i="13"/>
  <c r="Y77" i="13" l="1"/>
  <c r="W73" i="13"/>
  <c r="X73" i="13"/>
  <c r="V74" i="13"/>
  <c r="V75" i="13"/>
  <c r="Y75" i="13" l="1"/>
  <c r="Z73" i="13"/>
  <c r="AA73" i="13"/>
  <c r="AB77" i="13"/>
  <c r="Y74" i="13"/>
  <c r="AC73" i="13" l="1"/>
  <c r="AB74" i="13"/>
  <c r="AD73" i="13"/>
  <c r="AB75" i="13"/>
  <c r="AE77" i="13"/>
  <c r="AE74" i="13" l="1"/>
  <c r="AH77" i="13"/>
  <c r="AF73" i="13"/>
  <c r="AG73" i="13"/>
  <c r="AE75" i="13"/>
  <c r="AK77" i="13" l="1"/>
  <c r="AH75" i="13"/>
  <c r="AH74" i="13"/>
  <c r="AJ73" i="13"/>
  <c r="AI73" i="13"/>
  <c r="AK75" i="13" l="1"/>
  <c r="AK74" i="13"/>
  <c r="AN77" i="13"/>
  <c r="AM73" i="13"/>
  <c r="AL73" i="13"/>
  <c r="AN75" i="13" l="1"/>
  <c r="AN74" i="13"/>
  <c r="AQ77" i="13"/>
  <c r="AP73" i="13"/>
  <c r="AO73" i="13"/>
  <c r="AR73" i="13" l="1"/>
  <c r="AY71" i="13" s="1"/>
  <c r="D88" i="13"/>
  <c r="AQ74" i="13"/>
  <c r="AV71" i="13" s="1"/>
  <c r="AS73" i="13"/>
  <c r="AQ75" i="13"/>
  <c r="BB73" i="13" l="1"/>
  <c r="D86" i="13"/>
  <c r="G88" i="13"/>
  <c r="D85" i="13"/>
  <c r="F84" i="13"/>
  <c r="E84" i="13"/>
  <c r="J88" i="13" l="1"/>
  <c r="G86" i="13"/>
  <c r="G85" i="13"/>
  <c r="I84" i="13"/>
  <c r="H84" i="13"/>
  <c r="J85" i="13" l="1"/>
  <c r="L84" i="13"/>
  <c r="K84" i="13"/>
  <c r="J86" i="13"/>
  <c r="M88" i="13"/>
  <c r="O84" i="13" l="1"/>
  <c r="N84" i="13"/>
  <c r="M86" i="13"/>
  <c r="M85" i="13"/>
  <c r="P88" i="13"/>
  <c r="P86" i="13" l="1"/>
  <c r="R84" i="13"/>
  <c r="Q84" i="13"/>
  <c r="P85" i="13"/>
  <c r="S88" i="13"/>
  <c r="U84" i="13" l="1"/>
  <c r="S86" i="13"/>
  <c r="T84" i="13"/>
  <c r="V88" i="13"/>
  <c r="S85" i="13"/>
  <c r="V85" i="13" l="1"/>
  <c r="V86" i="13"/>
  <c r="X84" i="13"/>
  <c r="W84" i="13"/>
  <c r="Y88" i="13"/>
  <c r="Y85" i="13" l="1"/>
  <c r="Y86" i="13"/>
  <c r="AB88" i="13"/>
  <c r="AA84" i="13"/>
  <c r="Z84" i="13"/>
  <c r="AD84" i="13" l="1"/>
  <c r="AE88" i="13"/>
  <c r="AB86" i="13"/>
  <c r="AB85" i="13"/>
  <c r="AC84" i="13"/>
  <c r="AF84" i="13" l="1"/>
  <c r="AE85" i="13"/>
  <c r="AE86" i="13"/>
  <c r="AH88" i="13"/>
  <c r="AG84" i="13"/>
  <c r="AI84" i="13" l="1"/>
  <c r="AH85" i="13"/>
  <c r="AJ84" i="13"/>
  <c r="AK88" i="13"/>
  <c r="AH86" i="13"/>
  <c r="AM84" i="13" l="1"/>
  <c r="AN88" i="13"/>
  <c r="AK85" i="13"/>
  <c r="AL84" i="13"/>
  <c r="AK86" i="13"/>
  <c r="AQ88" i="13" l="1"/>
  <c r="AO84" i="13"/>
  <c r="AN86" i="13"/>
  <c r="AP84" i="13"/>
  <c r="AN85" i="13"/>
  <c r="AQ86" i="13" l="1"/>
  <c r="AS84" i="13"/>
  <c r="AR84" i="13"/>
  <c r="AY82" i="13" s="1"/>
  <c r="D99" i="13"/>
  <c r="AQ85" i="13"/>
  <c r="D97" i="13" l="1"/>
  <c r="D96" i="13"/>
  <c r="G99" i="13"/>
  <c r="F95" i="13"/>
  <c r="E95" i="13"/>
  <c r="BB84" i="13"/>
  <c r="J99" i="13" l="1"/>
  <c r="G96" i="13"/>
  <c r="H95" i="13"/>
  <c r="I95" i="13"/>
  <c r="G97" i="13"/>
  <c r="J96" i="13" l="1"/>
  <c r="M99" i="13"/>
  <c r="L95" i="13"/>
  <c r="J97" i="13"/>
  <c r="K95" i="13"/>
  <c r="O95" i="13" l="1"/>
  <c r="M97" i="13"/>
  <c r="N95" i="13"/>
  <c r="M96" i="13"/>
  <c r="P99" i="13"/>
  <c r="P97" i="13" l="1"/>
  <c r="Q95" i="13"/>
  <c r="P96" i="13"/>
  <c r="S99" i="13"/>
  <c r="R95" i="13"/>
  <c r="S96" i="13" l="1"/>
  <c r="S97" i="13"/>
  <c r="V99" i="13"/>
  <c r="U95" i="13"/>
  <c r="T95" i="13"/>
  <c r="V97" i="13" l="1"/>
  <c r="X95" i="13"/>
  <c r="Y99" i="13"/>
  <c r="W95" i="13"/>
  <c r="V96" i="13"/>
  <c r="Y97" i="13" l="1"/>
  <c r="AA95" i="13"/>
  <c r="AB99" i="13"/>
  <c r="Z95" i="13"/>
  <c r="Y96" i="13"/>
  <c r="AE99" i="13" l="1"/>
  <c r="AD95" i="13"/>
  <c r="AC95" i="13"/>
  <c r="AB96" i="13"/>
  <c r="AB97" i="13"/>
  <c r="AH99" i="13" l="1"/>
  <c r="AG95" i="13"/>
  <c r="AE96" i="13"/>
  <c r="AF95" i="13"/>
  <c r="AE97" i="13"/>
  <c r="AJ95" i="13" l="1"/>
  <c r="AI95" i="13"/>
  <c r="AH97" i="13"/>
  <c r="AH96" i="13"/>
  <c r="AK99" i="13"/>
  <c r="AN99" i="13" l="1"/>
  <c r="AM95" i="13"/>
  <c r="AK96" i="13"/>
  <c r="AK97" i="13"/>
  <c r="AL95" i="13"/>
  <c r="AN97" i="13" l="1"/>
  <c r="AN96" i="13"/>
  <c r="AO95" i="13"/>
  <c r="AQ99" i="13"/>
  <c r="AP95" i="13"/>
  <c r="D110" i="13" l="1"/>
  <c r="AQ96" i="13"/>
  <c r="AV93" i="13" s="1"/>
  <c r="AR95" i="13"/>
  <c r="AY93" i="13" s="1"/>
  <c r="AQ97" i="13"/>
  <c r="AS95" i="13"/>
  <c r="BB95" i="13" l="1"/>
  <c r="D108" i="13"/>
  <c r="G110" i="13"/>
  <c r="D107" i="13"/>
  <c r="E106" i="13"/>
  <c r="F106" i="13"/>
  <c r="J110" i="13" l="1"/>
  <c r="G107" i="13"/>
  <c r="I106" i="13"/>
  <c r="H106" i="13"/>
  <c r="G108" i="13"/>
  <c r="K106" i="13" l="1"/>
  <c r="L106" i="13"/>
  <c r="M110" i="13"/>
  <c r="J107" i="13"/>
  <c r="J108" i="13"/>
  <c r="O106" i="13" l="1"/>
  <c r="N106" i="13"/>
  <c r="P110" i="13"/>
  <c r="M107" i="13"/>
  <c r="M108" i="13"/>
  <c r="S110" i="13" l="1"/>
  <c r="Q106" i="13"/>
  <c r="P107" i="13"/>
  <c r="R106" i="13"/>
  <c r="P108" i="13"/>
  <c r="V110" i="13" l="1"/>
  <c r="U106" i="13"/>
  <c r="T106" i="13"/>
  <c r="S107" i="13"/>
  <c r="S108" i="13"/>
  <c r="Y110" i="13" l="1"/>
  <c r="V108" i="13"/>
  <c r="X106" i="13"/>
  <c r="W106" i="13"/>
  <c r="V107" i="13"/>
  <c r="Y108" i="13" l="1"/>
  <c r="Y107" i="13"/>
  <c r="AB110" i="13"/>
  <c r="Z106" i="13"/>
  <c r="AA106" i="13"/>
  <c r="AC106" i="13" l="1"/>
  <c r="AB107" i="13"/>
  <c r="AB108" i="13"/>
  <c r="AE110" i="13"/>
  <c r="AD106" i="13"/>
  <c r="AE108" i="13" l="1"/>
  <c r="AE107" i="13"/>
  <c r="AH110" i="13"/>
  <c r="AG106" i="13"/>
  <c r="AF106" i="13"/>
  <c r="AH107" i="13" l="1"/>
  <c r="AJ106" i="13"/>
  <c r="AH108" i="13"/>
  <c r="AK110" i="13"/>
  <c r="AI106" i="13"/>
  <c r="AK107" i="13" l="1"/>
  <c r="AM106" i="13"/>
  <c r="AL106" i="13"/>
  <c r="AK108" i="13"/>
  <c r="AN110" i="13"/>
  <c r="AO106" i="13" l="1"/>
  <c r="AN107" i="13"/>
  <c r="AP106" i="13"/>
  <c r="AN108" i="13"/>
  <c r="AQ110" i="13"/>
  <c r="AQ108" i="13" l="1"/>
  <c r="AR106" i="13"/>
  <c r="AY104" i="13" s="1"/>
  <c r="AQ107" i="13"/>
  <c r="AS106" i="13"/>
  <c r="D121" i="13"/>
  <c r="BB106" i="13" l="1"/>
  <c r="F117" i="13"/>
  <c r="E117" i="13"/>
  <c r="G121" i="13"/>
  <c r="D118" i="13"/>
  <c r="D119" i="13"/>
  <c r="H117" i="13" l="1"/>
  <c r="G119" i="13"/>
  <c r="I117" i="13"/>
  <c r="G118" i="13"/>
  <c r="J121" i="13"/>
  <c r="M121" i="13" l="1"/>
  <c r="J118" i="13"/>
  <c r="L117" i="13"/>
  <c r="K117" i="13"/>
  <c r="J119" i="13"/>
  <c r="M118" i="13" l="1"/>
  <c r="M119" i="13"/>
  <c r="P121" i="13"/>
  <c r="O117" i="13"/>
  <c r="N117" i="13"/>
  <c r="P118" i="13" l="1"/>
  <c r="P119" i="13"/>
  <c r="R117" i="13"/>
  <c r="S121" i="13"/>
  <c r="Q117" i="13"/>
  <c r="U117" i="13" l="1"/>
  <c r="S118" i="13"/>
  <c r="S119" i="13"/>
  <c r="V121" i="13"/>
  <c r="T117" i="13"/>
  <c r="V119" i="13" l="1"/>
  <c r="X117" i="13"/>
  <c r="Y121" i="13"/>
  <c r="W117" i="13"/>
  <c r="V118" i="13"/>
  <c r="AA117" i="13" l="1"/>
  <c r="Z117" i="13"/>
  <c r="AB121" i="13"/>
  <c r="Y119" i="13"/>
  <c r="Y118" i="13"/>
  <c r="AB118" i="13" l="1"/>
  <c r="AE121" i="13"/>
  <c r="AB119" i="13"/>
  <c r="AD117" i="13"/>
  <c r="AC117" i="13"/>
  <c r="AF117" i="13" l="1"/>
  <c r="AH121" i="13"/>
  <c r="AE119" i="13"/>
  <c r="AE118" i="13"/>
  <c r="AG117" i="13"/>
  <c r="AH119" i="13" l="1"/>
  <c r="AK121" i="13"/>
  <c r="AJ117" i="13"/>
  <c r="AH118" i="13"/>
  <c r="AI117" i="13"/>
  <c r="AK120" i="13"/>
  <c r="AK119" i="13" l="1"/>
  <c r="AK118" i="13"/>
  <c r="AM117" i="13"/>
  <c r="AL117" i="13"/>
  <c r="AN121" i="13"/>
  <c r="AP117" i="13" l="1"/>
  <c r="AN118" i="13"/>
  <c r="AN119" i="13"/>
  <c r="AO117" i="13"/>
  <c r="AQ121" i="13"/>
  <c r="AS117" i="13" l="1"/>
  <c r="AQ119" i="13"/>
  <c r="AR117" i="13"/>
  <c r="AY115" i="13" s="1"/>
  <c r="D132" i="13"/>
  <c r="AQ118" i="13"/>
  <c r="F128" i="13" l="1"/>
  <c r="E128" i="13"/>
  <c r="D130" i="13"/>
  <c r="G132" i="13"/>
  <c r="D129" i="13"/>
  <c r="BB117" i="13"/>
  <c r="J132" i="13" l="1"/>
  <c r="I128" i="13"/>
  <c r="H128" i="13"/>
  <c r="G130" i="13"/>
  <c r="G129" i="13"/>
  <c r="K128" i="13" l="1"/>
  <c r="J129" i="13"/>
  <c r="M132" i="13"/>
  <c r="J130" i="13"/>
  <c r="L128" i="13"/>
  <c r="O128" i="13" l="1"/>
  <c r="M129" i="13"/>
  <c r="P132" i="13"/>
  <c r="M130" i="13"/>
  <c r="N128" i="13"/>
  <c r="S132" i="13" l="1"/>
  <c r="P129" i="13"/>
  <c r="P130" i="13"/>
  <c r="R128" i="13"/>
  <c r="Q128" i="13"/>
  <c r="V132" i="13" l="1"/>
  <c r="U128" i="13"/>
  <c r="T128" i="13"/>
  <c r="S129" i="13"/>
  <c r="S130" i="13"/>
  <c r="Y132" i="13" l="1"/>
  <c r="V130" i="13"/>
  <c r="X128" i="13"/>
  <c r="W128" i="13"/>
  <c r="V129" i="13"/>
  <c r="Y130" i="13" l="1"/>
  <c r="Y129" i="13"/>
  <c r="AA128" i="13"/>
  <c r="Z128" i="13"/>
  <c r="AB132" i="13"/>
  <c r="AC128" i="13" l="1"/>
  <c r="AB129" i="13"/>
  <c r="AB130" i="13"/>
  <c r="AD128" i="13"/>
  <c r="AE132" i="13"/>
  <c r="AE130" i="13" l="1"/>
  <c r="AF128" i="13"/>
  <c r="AH132" i="13"/>
  <c r="AG128" i="13"/>
  <c r="AE129" i="13"/>
  <c r="AH129" i="13" l="1"/>
  <c r="AH130" i="13"/>
  <c r="AK132" i="13"/>
  <c r="AJ128" i="13"/>
  <c r="AI128" i="13"/>
  <c r="AK129" i="13" l="1"/>
  <c r="AM128" i="13"/>
  <c r="AL128" i="13"/>
  <c r="AN132" i="13"/>
  <c r="AK130" i="13"/>
  <c r="AO128" i="13" l="1"/>
  <c r="AQ132" i="13"/>
  <c r="AN130" i="13"/>
  <c r="AN129" i="13"/>
  <c r="AP128" i="13"/>
  <c r="D143" i="13" l="1"/>
  <c r="AQ129" i="13"/>
  <c r="AV125" i="13" s="1"/>
  <c r="AR128" i="13"/>
  <c r="AY126" i="13" s="1"/>
  <c r="AQ130" i="13"/>
  <c r="AS128" i="13"/>
  <c r="BB128" i="13" l="1"/>
  <c r="F139" i="13"/>
  <c r="E139" i="13"/>
  <c r="G143" i="13"/>
  <c r="D140" i="13"/>
  <c r="D141" i="13"/>
  <c r="H139" i="13" l="1"/>
  <c r="I139" i="13"/>
  <c r="J143" i="13"/>
  <c r="G140" i="13"/>
  <c r="G141" i="13"/>
  <c r="J141" i="13" l="1"/>
  <c r="M143" i="13"/>
  <c r="J140" i="13"/>
  <c r="L139" i="13"/>
  <c r="P143" i="13" l="1"/>
  <c r="M140" i="13"/>
  <c r="O139" i="13"/>
  <c r="N139" i="13"/>
  <c r="M141" i="13"/>
  <c r="P140" i="13" l="1"/>
  <c r="Q139" i="13"/>
  <c r="S143" i="13"/>
  <c r="R139" i="13"/>
  <c r="P141" i="13"/>
  <c r="V143" i="13" l="1"/>
  <c r="U139" i="13"/>
  <c r="S140" i="13"/>
  <c r="S141" i="13"/>
  <c r="V141" i="13" l="1"/>
  <c r="V140" i="13"/>
  <c r="W139" i="13"/>
  <c r="Y143" i="13"/>
  <c r="X139" i="13"/>
  <c r="Y141" i="13" l="1"/>
  <c r="Y140" i="13"/>
  <c r="AB143" i="13"/>
  <c r="Z139" i="13"/>
  <c r="AA139" i="13"/>
  <c r="AB140" i="13" l="1"/>
  <c r="AD139" i="13"/>
  <c r="AB141" i="13"/>
  <c r="AE143" i="13"/>
  <c r="AC139" i="13"/>
  <c r="AH143" i="13" l="1"/>
  <c r="AE141" i="13"/>
  <c r="AG139" i="13"/>
  <c r="AE140" i="13"/>
  <c r="AF139" i="13"/>
  <c r="AJ139" i="13" l="1"/>
  <c r="AI139" i="13"/>
  <c r="AH140" i="13"/>
  <c r="AH141" i="13"/>
  <c r="AK143" i="13"/>
  <c r="AN143" i="13" l="1"/>
  <c r="AM139" i="13"/>
  <c r="AK140" i="13"/>
  <c r="AL139" i="13"/>
  <c r="AK141" i="13"/>
  <c r="AO139" i="13" l="1"/>
  <c r="AN141" i="13"/>
  <c r="AQ143" i="13"/>
  <c r="AP139" i="13"/>
  <c r="AN140" i="13"/>
  <c r="AQ141" i="13" l="1"/>
  <c r="D154" i="13"/>
  <c r="AQ140" i="13"/>
  <c r="AV137" i="13" s="1"/>
  <c r="AS139" i="13"/>
  <c r="AR139" i="13"/>
  <c r="AY137" i="13" s="1"/>
  <c r="BB139" i="13" l="1"/>
  <c r="E150" i="13"/>
  <c r="F150" i="13"/>
  <c r="G154" i="13"/>
  <c r="D152" i="13"/>
  <c r="D151" i="13"/>
  <c r="J154" i="13" l="1"/>
  <c r="G151" i="13"/>
  <c r="G152" i="13"/>
  <c r="I150" i="13"/>
  <c r="H150" i="13"/>
  <c r="M154" i="13" l="1"/>
  <c r="J151" i="13"/>
  <c r="J152" i="13"/>
  <c r="L150" i="13"/>
  <c r="K150" i="13"/>
  <c r="P154" i="13" l="1"/>
  <c r="M152" i="13"/>
  <c r="O150" i="13"/>
  <c r="N150" i="13"/>
  <c r="M151" i="13"/>
  <c r="P152" i="13" l="1"/>
  <c r="Q150" i="13"/>
  <c r="P151" i="13"/>
  <c r="R150" i="13"/>
  <c r="S154" i="13"/>
  <c r="S152" i="13" l="1"/>
  <c r="S151" i="13"/>
  <c r="V154" i="13"/>
  <c r="U150" i="13"/>
  <c r="T150" i="13"/>
  <c r="W150" i="13" l="1"/>
  <c r="Y154" i="13"/>
  <c r="V152" i="13"/>
  <c r="V151" i="13"/>
  <c r="X150" i="13"/>
  <c r="Y151" i="13" l="1"/>
  <c r="AA150" i="13"/>
  <c r="AB154" i="13"/>
  <c r="Y152" i="13"/>
  <c r="Z150" i="13"/>
  <c r="AC150" i="13" l="1"/>
  <c r="AE154" i="13"/>
  <c r="AB152" i="13"/>
  <c r="AB151" i="13"/>
  <c r="AD150" i="13"/>
  <c r="AE152" i="13" l="1"/>
  <c r="AG150" i="13"/>
  <c r="AF150" i="13"/>
  <c r="AE151" i="13"/>
  <c r="AH154" i="13"/>
  <c r="AJ150" i="13" l="1"/>
  <c r="AI150" i="13"/>
  <c r="AH152" i="13"/>
  <c r="AK154" i="13"/>
  <c r="AH151" i="13"/>
  <c r="AM150" i="13" l="1"/>
  <c r="AK152" i="13"/>
  <c r="AL150" i="13"/>
  <c r="AK151" i="13"/>
  <c r="AN154" i="13"/>
  <c r="AO150" i="13" l="1"/>
  <c r="AN151" i="13"/>
  <c r="AP150" i="13"/>
  <c r="AN152" i="13"/>
  <c r="AQ154" i="13"/>
  <c r="D165" i="13" l="1"/>
  <c r="AS150" i="13"/>
  <c r="AQ151" i="13"/>
  <c r="AR150" i="13"/>
  <c r="AY148" i="13" s="1"/>
  <c r="AQ152" i="13"/>
  <c r="AV148" i="13" l="1"/>
  <c r="AV147" i="13"/>
  <c r="BB150" i="13"/>
  <c r="F161" i="13"/>
  <c r="D163" i="13"/>
  <c r="G165" i="13"/>
  <c r="E161" i="13"/>
  <c r="D162" i="13"/>
  <c r="H161" i="13" l="1"/>
  <c r="J165" i="13"/>
  <c r="I161" i="13"/>
  <c r="G162" i="13"/>
  <c r="G163" i="13"/>
  <c r="J163" i="13" l="1"/>
  <c r="J162" i="13"/>
  <c r="M165" i="13"/>
  <c r="L161" i="13"/>
  <c r="K161" i="13"/>
  <c r="M162" i="13" l="1"/>
  <c r="P165" i="13"/>
  <c r="N161" i="13"/>
  <c r="O161" i="13"/>
  <c r="M163" i="13"/>
  <c r="P162" i="13" l="1"/>
  <c r="R161" i="13"/>
  <c r="S165" i="13"/>
  <c r="P163" i="13"/>
  <c r="Q161" i="13"/>
  <c r="V165" i="13" l="1"/>
  <c r="U161" i="13"/>
  <c r="T161" i="13"/>
  <c r="S163" i="13"/>
  <c r="S162" i="13"/>
  <c r="V163" i="13" l="1"/>
  <c r="V162" i="13"/>
  <c r="Y165" i="13"/>
  <c r="X161" i="13"/>
  <c r="W161" i="13"/>
  <c r="Y163" i="13" l="1"/>
  <c r="Y162" i="13"/>
  <c r="AB165" i="13"/>
  <c r="Z161" i="13"/>
  <c r="AA161" i="13"/>
  <c r="AB162" i="13" l="1"/>
  <c r="AD161" i="13"/>
  <c r="AC161" i="13"/>
  <c r="AE165" i="13"/>
  <c r="AB163" i="13"/>
  <c r="AF161" i="13" l="1"/>
  <c r="AH165" i="13"/>
  <c r="AE163" i="13"/>
  <c r="AG161" i="13"/>
  <c r="AE162" i="13"/>
  <c r="AJ161" i="13" l="1"/>
  <c r="AI161" i="13"/>
  <c r="AK165" i="13"/>
  <c r="AH163" i="13"/>
  <c r="AH162" i="13"/>
  <c r="AN165" i="13" l="1"/>
  <c r="AM161" i="13"/>
  <c r="AL161" i="13"/>
  <c r="AK162" i="13"/>
  <c r="AK163" i="13"/>
  <c r="AO161" i="13" l="1"/>
  <c r="AP161" i="13"/>
  <c r="AN162" i="13"/>
  <c r="AN163" i="13"/>
  <c r="AQ165" i="13"/>
  <c r="AR161" i="13" l="1"/>
  <c r="AY159" i="13" s="1"/>
  <c r="AQ162" i="13"/>
  <c r="AQ163" i="13"/>
  <c r="D176" i="13"/>
  <c r="AS161" i="13"/>
  <c r="BB161" i="13" l="1"/>
  <c r="F172" i="13"/>
  <c r="E172" i="13"/>
  <c r="G176" i="13"/>
  <c r="D174" i="13"/>
  <c r="D173" i="13"/>
  <c r="G173" i="13" l="1"/>
  <c r="G174" i="13"/>
  <c r="J176" i="13"/>
  <c r="H172" i="13"/>
  <c r="I172" i="13"/>
  <c r="L172" i="13" l="1"/>
  <c r="K172" i="13"/>
  <c r="M176" i="13"/>
  <c r="J174" i="13"/>
  <c r="J173" i="13"/>
  <c r="N172" i="13" l="1"/>
  <c r="P176" i="13"/>
  <c r="O172" i="13"/>
  <c r="M173" i="13"/>
  <c r="M174" i="13"/>
  <c r="P173" i="13" l="1"/>
  <c r="R172" i="13"/>
  <c r="S176" i="13"/>
  <c r="Q172" i="13"/>
  <c r="P174" i="13"/>
  <c r="U172" i="13" l="1"/>
  <c r="S173" i="13"/>
  <c r="T172" i="13"/>
  <c r="V176" i="13"/>
  <c r="S174" i="13"/>
  <c r="X172" i="13" l="1"/>
  <c r="V173" i="13"/>
  <c r="W172" i="13"/>
  <c r="Y176" i="13"/>
  <c r="V174" i="13"/>
  <c r="Z172" i="13" l="1"/>
  <c r="AB176" i="13"/>
  <c r="Y173" i="13"/>
  <c r="Y174" i="13"/>
  <c r="AA172" i="13"/>
  <c r="AE176" i="13" l="1"/>
  <c r="AB174" i="13"/>
  <c r="AB173" i="13"/>
  <c r="AC172" i="13"/>
  <c r="AD172" i="13"/>
  <c r="AF172" i="13" l="1"/>
  <c r="AH176" i="13"/>
  <c r="AE174" i="13"/>
  <c r="AG172" i="13"/>
  <c r="AE173" i="13"/>
  <c r="AH174" i="13" l="1"/>
  <c r="AH173" i="13"/>
  <c r="AJ172" i="13"/>
  <c r="AK176" i="13"/>
  <c r="AI172" i="13"/>
  <c r="AK174" i="13" l="1"/>
  <c r="AK173" i="13"/>
  <c r="AN176" i="13"/>
  <c r="AL172" i="13"/>
  <c r="AM172" i="13"/>
  <c r="AO172" i="13" l="1"/>
  <c r="AN173" i="13"/>
  <c r="AQ176" i="13"/>
  <c r="AP172" i="13"/>
  <c r="AN174" i="13"/>
  <c r="AQ173" i="13" l="1"/>
  <c r="D187" i="13"/>
  <c r="AS172" i="13"/>
  <c r="AR172" i="13"/>
  <c r="AY170" i="13" s="1"/>
  <c r="AQ174" i="13"/>
  <c r="BB172" i="13" l="1"/>
  <c r="D185" i="13"/>
  <c r="F183" i="13"/>
  <c r="E183" i="13"/>
  <c r="G187" i="13"/>
  <c r="D184" i="13"/>
  <c r="I183" i="13" l="1"/>
  <c r="G185" i="13"/>
  <c r="G184" i="13"/>
  <c r="J187" i="13"/>
  <c r="H183" i="13"/>
  <c r="J184" i="13" l="1"/>
  <c r="L183" i="13"/>
  <c r="K183" i="13"/>
  <c r="J185" i="13"/>
  <c r="M187" i="13"/>
  <c r="N183" i="13" l="1"/>
  <c r="P187" i="13"/>
  <c r="M185" i="13"/>
  <c r="M184" i="13"/>
  <c r="O183" i="13"/>
  <c r="R183" i="13" l="1"/>
  <c r="Q183" i="13"/>
  <c r="S187" i="13"/>
  <c r="P185" i="13"/>
  <c r="P184" i="13"/>
  <c r="V187" i="13" l="1"/>
  <c r="S185" i="13"/>
  <c r="T183" i="13"/>
  <c r="S184" i="13"/>
  <c r="U183" i="13"/>
  <c r="V185" i="13" l="1"/>
  <c r="X183" i="13"/>
  <c r="W183" i="13"/>
  <c r="V184" i="13"/>
  <c r="Y187" i="13"/>
  <c r="AA183" i="13" l="1"/>
  <c r="Y185" i="13"/>
  <c r="Z183" i="13"/>
  <c r="Y184" i="13"/>
  <c r="AB187" i="13"/>
  <c r="AB185" i="13" l="1"/>
  <c r="AD183" i="13"/>
  <c r="AB184" i="13"/>
  <c r="AC183" i="13"/>
  <c r="AE187" i="13"/>
  <c r="AF183" i="13" l="1"/>
  <c r="AE184" i="13"/>
  <c r="AG183" i="13"/>
  <c r="AE185" i="13"/>
  <c r="AH187" i="13"/>
  <c r="AH184" i="13" l="1"/>
  <c r="AJ183" i="13"/>
  <c r="AI183" i="13"/>
  <c r="AK187" i="13"/>
  <c r="AH185" i="13"/>
  <c r="AN187" i="13" l="1"/>
  <c r="AK184" i="13"/>
  <c r="AK185" i="13"/>
  <c r="AM183" i="13"/>
  <c r="AL183" i="13"/>
  <c r="AQ187" i="13" l="1"/>
  <c r="AN185" i="13"/>
  <c r="AO183" i="13"/>
  <c r="AP183" i="13"/>
  <c r="AN184" i="13"/>
  <c r="AS183" i="13" l="1"/>
  <c r="AQ185" i="13"/>
  <c r="D199" i="13"/>
  <c r="AQ184" i="13"/>
  <c r="AR183" i="13"/>
  <c r="AY180" i="13" s="1"/>
  <c r="E195" i="13" l="1"/>
  <c r="G199" i="13"/>
  <c r="D197" i="13"/>
  <c r="F195" i="13"/>
  <c r="D196" i="13"/>
  <c r="BB183" i="13"/>
  <c r="J199" i="13" l="1"/>
  <c r="I195" i="13"/>
  <c r="H195" i="13"/>
  <c r="G197" i="13"/>
  <c r="G196" i="13"/>
  <c r="M199" i="13" l="1"/>
  <c r="J197" i="13"/>
  <c r="L195" i="13"/>
  <c r="K195" i="13"/>
  <c r="J196" i="13"/>
  <c r="P199" i="13" l="1"/>
  <c r="M197" i="13"/>
  <c r="O195" i="13"/>
  <c r="N195" i="13"/>
  <c r="M196" i="13"/>
  <c r="P197" i="13" l="1"/>
  <c r="Q195" i="13"/>
  <c r="P196" i="13"/>
  <c r="S199" i="13"/>
  <c r="R195" i="13"/>
  <c r="S197" i="13" l="1"/>
  <c r="S196" i="13"/>
  <c r="U195" i="13"/>
  <c r="T195" i="13"/>
  <c r="V199" i="13"/>
  <c r="W195" i="13" l="1"/>
  <c r="X195" i="13"/>
  <c r="V197" i="13"/>
  <c r="Y199" i="13"/>
  <c r="V196" i="13"/>
  <c r="Y196" i="13" l="1"/>
  <c r="Y197" i="13"/>
  <c r="AB199" i="13"/>
  <c r="AA195" i="13"/>
  <c r="Z195" i="13"/>
  <c r="AB196" i="13" l="1"/>
  <c r="AD195" i="13"/>
  <c r="AB197" i="13"/>
  <c r="AC195" i="13"/>
  <c r="AE199" i="13"/>
  <c r="AE196" i="13" l="1"/>
  <c r="AF195" i="13"/>
  <c r="AG195" i="13"/>
  <c r="AE197" i="13"/>
  <c r="AH199" i="13"/>
  <c r="AJ195" i="13" l="1"/>
  <c r="AI195" i="13"/>
  <c r="AH196" i="13"/>
  <c r="AH197" i="13"/>
  <c r="AK199" i="13"/>
  <c r="AK196" i="13" l="1"/>
  <c r="AL195" i="13"/>
  <c r="AK197" i="13"/>
  <c r="AM195" i="13"/>
  <c r="AN199" i="13"/>
  <c r="AO195" i="13" l="1"/>
  <c r="AN197" i="13"/>
  <c r="AP195" i="13"/>
  <c r="AQ199" i="13"/>
  <c r="AN196" i="13"/>
  <c r="D210" i="13" l="1"/>
  <c r="AQ196" i="13"/>
  <c r="AS195" i="13"/>
  <c r="AQ197" i="13"/>
  <c r="AR195" i="13"/>
  <c r="BB195" i="13" l="1"/>
  <c r="AY193" i="13"/>
  <c r="D207" i="13"/>
  <c r="D208" i="13"/>
  <c r="E206" i="13"/>
  <c r="F206" i="13"/>
  <c r="G210" i="13"/>
  <c r="G208" i="13" l="1"/>
  <c r="J210" i="13"/>
  <c r="I206" i="13"/>
  <c r="H206" i="13"/>
  <c r="G207" i="13"/>
  <c r="J208" i="13" l="1"/>
  <c r="M210" i="13"/>
  <c r="J207" i="13"/>
  <c r="L206" i="13"/>
  <c r="K206" i="13"/>
  <c r="M207" i="13" l="1"/>
  <c r="M208" i="13"/>
  <c r="P210" i="13"/>
  <c r="N206" i="13"/>
  <c r="O206" i="13"/>
  <c r="P207" i="13" l="1"/>
  <c r="R206" i="13"/>
  <c r="S210" i="13"/>
  <c r="P208" i="13"/>
  <c r="Q206" i="13"/>
  <c r="V210" i="13" l="1"/>
  <c r="U206" i="13"/>
  <c r="T206" i="13"/>
  <c r="S207" i="13"/>
  <c r="S208" i="13"/>
  <c r="V208" i="13" l="1"/>
  <c r="X206" i="13"/>
  <c r="V207" i="13"/>
  <c r="W206" i="13"/>
  <c r="Y210" i="13"/>
  <c r="Y208" i="13" l="1"/>
  <c r="Y207" i="13"/>
  <c r="Z206" i="13"/>
  <c r="AA206" i="13"/>
  <c r="AB210" i="13"/>
  <c r="AB207" i="13" l="1"/>
  <c r="AD206" i="13"/>
  <c r="AB208" i="13"/>
  <c r="AC206" i="13"/>
  <c r="AE210" i="13"/>
  <c r="AE208" i="13" l="1"/>
  <c r="AG206" i="13"/>
  <c r="AF206" i="13"/>
  <c r="AE207" i="13"/>
  <c r="AH210" i="13"/>
  <c r="AJ206" i="13" l="1"/>
  <c r="AH208" i="13"/>
  <c r="AK210" i="13"/>
  <c r="AI206" i="13"/>
  <c r="AH207" i="13"/>
  <c r="AN210" i="13" l="1"/>
  <c r="AM206" i="13"/>
  <c r="AK208" i="13"/>
  <c r="AL206" i="13"/>
  <c r="AK207" i="13"/>
  <c r="AO206" i="13" l="1"/>
  <c r="AQ210" i="13"/>
  <c r="AN208" i="13"/>
  <c r="AP206" i="13"/>
  <c r="AN207" i="13"/>
  <c r="D221" i="13" l="1"/>
  <c r="AQ207" i="13"/>
  <c r="AQ208" i="13"/>
  <c r="AS206" i="13"/>
  <c r="AR206" i="13"/>
  <c r="AY203" i="13" s="1"/>
  <c r="BB206" i="13" l="1"/>
  <c r="F217" i="13"/>
  <c r="E217" i="13"/>
  <c r="D218" i="13"/>
  <c r="G221" i="13"/>
  <c r="D219" i="13"/>
  <c r="G218" i="13" l="1"/>
  <c r="H217" i="13"/>
  <c r="I217" i="13"/>
  <c r="J221" i="13"/>
  <c r="G219" i="13"/>
  <c r="J218" i="13" l="1"/>
  <c r="J219" i="13"/>
  <c r="M221" i="13"/>
  <c r="L217" i="13"/>
  <c r="K217" i="13"/>
  <c r="N217" i="13" l="1"/>
  <c r="M218" i="13"/>
  <c r="M219" i="13"/>
  <c r="P221" i="13"/>
  <c r="O217" i="13"/>
  <c r="P218" i="13" l="1"/>
  <c r="S221" i="13"/>
  <c r="P219" i="13"/>
  <c r="R217" i="13"/>
  <c r="Q217" i="13"/>
  <c r="V221" i="13" l="1"/>
  <c r="S219" i="13"/>
  <c r="U217" i="13"/>
  <c r="T217" i="13"/>
  <c r="S218" i="13"/>
  <c r="X217" i="13" l="1"/>
  <c r="V218" i="13"/>
  <c r="W217" i="13"/>
  <c r="V219" i="13"/>
  <c r="Y221" i="13"/>
  <c r="Z217" i="13" l="1"/>
  <c r="AB221" i="13"/>
  <c r="AA217" i="13"/>
  <c r="Y219" i="13"/>
  <c r="Y218" i="13"/>
  <c r="AE221" i="13" l="1"/>
  <c r="AD217" i="13"/>
  <c r="AC217" i="13"/>
  <c r="AB219" i="13"/>
  <c r="AB218" i="13"/>
  <c r="AF217" i="13" l="1"/>
  <c r="AH221" i="13"/>
  <c r="AE219" i="13"/>
  <c r="AE218" i="13"/>
  <c r="AG217" i="13"/>
  <c r="AH219" i="13" l="1"/>
  <c r="AH218" i="13"/>
  <c r="AJ217" i="13"/>
  <c r="AK221" i="13"/>
  <c r="AI217" i="13"/>
  <c r="AK219" i="13" l="1"/>
  <c r="AK218" i="13"/>
  <c r="AN221" i="13"/>
  <c r="AM217" i="13"/>
  <c r="AL217" i="13"/>
  <c r="AN219" i="13" l="1"/>
  <c r="AQ221" i="13"/>
  <c r="AP217" i="13"/>
  <c r="AO217" i="13"/>
  <c r="AN218" i="13"/>
  <c r="AQ218" i="13" l="1"/>
  <c r="AS217" i="13"/>
  <c r="AR217" i="13"/>
  <c r="D232" i="13"/>
  <c r="AQ219" i="13"/>
  <c r="G232" i="13" l="1"/>
  <c r="D230" i="13"/>
  <c r="D229" i="13"/>
  <c r="F228" i="13"/>
  <c r="E228" i="13"/>
  <c r="BB217" i="13"/>
  <c r="AY215" i="13"/>
  <c r="I228" i="13" l="1"/>
  <c r="G230" i="13"/>
  <c r="G229" i="13"/>
  <c r="H228" i="13"/>
  <c r="J232" i="13"/>
  <c r="J229" i="13" l="1"/>
  <c r="L228" i="13"/>
  <c r="K228" i="13"/>
  <c r="M232" i="13"/>
  <c r="J230" i="13"/>
  <c r="N228" i="13" l="1"/>
  <c r="M229" i="13"/>
  <c r="O228" i="13"/>
  <c r="P232" i="13"/>
  <c r="M230" i="13"/>
  <c r="P229" i="13" l="1"/>
  <c r="S232" i="13"/>
  <c r="P230" i="13"/>
  <c r="Q228" i="13"/>
  <c r="R228" i="13"/>
  <c r="S229" i="13" l="1"/>
  <c r="S230" i="13"/>
  <c r="U228" i="13"/>
  <c r="V232" i="13"/>
  <c r="T228" i="13"/>
  <c r="Y232" i="13" l="1"/>
  <c r="V229" i="13"/>
  <c r="V230" i="13"/>
  <c r="W228" i="13"/>
  <c r="X228" i="13"/>
  <c r="AB232" i="13" l="1"/>
  <c r="AA228" i="13"/>
  <c r="Y229" i="13"/>
  <c r="Y230" i="13"/>
  <c r="Z228" i="13"/>
  <c r="AB230" i="13" l="1"/>
  <c r="AD228" i="13"/>
  <c r="AB229" i="13"/>
  <c r="AE232" i="13"/>
  <c r="AC228" i="13"/>
  <c r="AE230" i="13" l="1"/>
  <c r="AF228" i="13"/>
  <c r="AH232" i="13"/>
  <c r="AG228" i="13"/>
  <c r="AE229" i="13"/>
  <c r="AH229" i="13" l="1"/>
  <c r="AH230" i="13"/>
  <c r="AJ228" i="13"/>
  <c r="AK232" i="13"/>
  <c r="AI228" i="13"/>
  <c r="AN232" i="13" l="1"/>
  <c r="AK230" i="13"/>
  <c r="AM228" i="13"/>
  <c r="AK229" i="13"/>
  <c r="AL228" i="13"/>
  <c r="AN230" i="13" l="1"/>
  <c r="AQ232" i="13"/>
  <c r="AP228" i="13"/>
  <c r="AO228" i="13"/>
  <c r="AN229" i="13"/>
  <c r="AS228" i="13" l="1"/>
  <c r="AR228" i="13"/>
  <c r="AY224" i="13" s="1"/>
  <c r="AQ230" i="13"/>
  <c r="D243" i="13"/>
  <c r="AQ229" i="13"/>
  <c r="G243" i="13" l="1"/>
  <c r="F239" i="13"/>
  <c r="D241" i="13"/>
  <c r="D240" i="13"/>
  <c r="E239" i="13"/>
  <c r="BB228" i="13"/>
  <c r="G240" i="13" l="1"/>
  <c r="I239" i="13"/>
  <c r="G241" i="13"/>
  <c r="H239" i="13"/>
  <c r="J243" i="13"/>
  <c r="J241" i="13" l="1"/>
  <c r="L239" i="13"/>
  <c r="K239" i="13"/>
  <c r="J240" i="13"/>
  <c r="M243" i="13"/>
  <c r="O239" i="13" l="1"/>
  <c r="P243" i="13"/>
  <c r="N239" i="13"/>
  <c r="M241" i="13"/>
  <c r="M240" i="13"/>
  <c r="S243" i="13" l="1"/>
  <c r="P241" i="13"/>
  <c r="Q239" i="13"/>
  <c r="R239" i="13"/>
  <c r="P240" i="13"/>
  <c r="V243" i="13" l="1"/>
  <c r="U239" i="13"/>
  <c r="T239" i="13"/>
  <c r="X239" i="13" l="1"/>
  <c r="Y243" i="13"/>
  <c r="V241" i="13"/>
  <c r="W239" i="13"/>
  <c r="AB243" i="13" l="1"/>
  <c r="AA239" i="13"/>
  <c r="Z239" i="13"/>
  <c r="Y241" i="13"/>
  <c r="AB241" i="13" l="1"/>
  <c r="AC239" i="13"/>
  <c r="AE243" i="13"/>
  <c r="AD239" i="13"/>
  <c r="AE241" i="13" l="1"/>
  <c r="AH243" i="13"/>
  <c r="AF239" i="13"/>
  <c r="AG239" i="13"/>
  <c r="AH241" i="13" l="1"/>
  <c r="AK243" i="13"/>
  <c r="AJ239" i="13"/>
  <c r="AI239" i="13"/>
  <c r="AN243" i="13" l="1"/>
  <c r="AK241" i="13"/>
  <c r="AM239" i="13"/>
  <c r="AQ243" i="13" l="1"/>
  <c r="AP239" i="13"/>
  <c r="AO239" i="13"/>
  <c r="AN240" i="13"/>
  <c r="AN241" i="13"/>
  <c r="AR239" i="13" l="1"/>
  <c r="AY236" i="13" s="1"/>
  <c r="AS239" i="13"/>
  <c r="AQ240" i="13"/>
  <c r="AQ241" i="13"/>
  <c r="D254" i="13"/>
  <c r="BB239" i="13" l="1"/>
  <c r="D252" i="13"/>
  <c r="F250" i="13"/>
  <c r="D251" i="13"/>
  <c r="E250" i="13"/>
  <c r="G254" i="13"/>
  <c r="H250" i="13" l="1"/>
  <c r="I250" i="13"/>
  <c r="G251" i="13"/>
  <c r="J254" i="13"/>
  <c r="G252" i="13"/>
  <c r="J251" i="13" l="1"/>
  <c r="M254" i="13"/>
  <c r="J252" i="13"/>
  <c r="L250" i="13"/>
  <c r="K250" i="13"/>
  <c r="O250" i="13" l="1"/>
  <c r="M252" i="13"/>
  <c r="M251" i="13"/>
  <c r="P254" i="13"/>
  <c r="N250" i="13"/>
  <c r="P252" i="13" l="1"/>
  <c r="S254" i="13"/>
  <c r="P251" i="13"/>
  <c r="R250" i="13"/>
  <c r="Q250" i="13"/>
  <c r="V254" i="13" l="1"/>
  <c r="U250" i="13"/>
  <c r="T250" i="13"/>
  <c r="S251" i="13"/>
  <c r="S252" i="13"/>
  <c r="V251" i="13" l="1"/>
  <c r="X250" i="13"/>
  <c r="W250" i="13"/>
  <c r="Y254" i="13"/>
  <c r="V252" i="13"/>
  <c r="AA250" i="13" l="1"/>
  <c r="Y252" i="13"/>
  <c r="AB254" i="13"/>
  <c r="Y251" i="13"/>
  <c r="Z250" i="13"/>
  <c r="AD250" i="13" l="1"/>
  <c r="AC250" i="13"/>
  <c r="AB252" i="13"/>
  <c r="AE254" i="13"/>
  <c r="AB251" i="13"/>
  <c r="AH254" i="13" l="1"/>
  <c r="AG250" i="13"/>
  <c r="AE252" i="13"/>
  <c r="AE251" i="13"/>
  <c r="AF250" i="13"/>
  <c r="AK254" i="13" l="1"/>
  <c r="AH252" i="13"/>
  <c r="AJ250" i="13"/>
  <c r="AI250" i="13"/>
  <c r="AH251" i="13"/>
  <c r="AK252" i="13" l="1"/>
  <c r="AM250" i="13"/>
  <c r="AK251" i="13"/>
  <c r="AL250" i="13"/>
  <c r="AN254" i="13"/>
  <c r="AN252" i="13" l="1"/>
  <c r="AN251" i="13"/>
  <c r="AQ254" i="13"/>
  <c r="AP250" i="13"/>
  <c r="AO250" i="13"/>
  <c r="AS250" i="13" l="1"/>
  <c r="AR250" i="13"/>
  <c r="AY247" i="13" s="1"/>
  <c r="AQ252" i="13"/>
  <c r="AQ251" i="13"/>
  <c r="D265" i="13"/>
  <c r="G265" i="13" l="1"/>
  <c r="D263" i="13"/>
  <c r="E261" i="13"/>
  <c r="D262" i="13"/>
  <c r="F261" i="13"/>
  <c r="BB250" i="13"/>
  <c r="I261" i="13" l="1"/>
  <c r="J265" i="13"/>
  <c r="H261" i="13"/>
  <c r="G263" i="13"/>
  <c r="G262" i="13"/>
  <c r="K261" i="13" l="1"/>
  <c r="J263" i="13"/>
  <c r="M265" i="13"/>
  <c r="L261" i="13"/>
  <c r="J262" i="13"/>
  <c r="M262" i="13" l="1"/>
  <c r="N261" i="13"/>
  <c r="P265" i="13"/>
  <c r="M263" i="13"/>
  <c r="O261" i="13"/>
  <c r="S265" i="13" l="1"/>
  <c r="P263" i="13"/>
  <c r="R261" i="13"/>
  <c r="Q261" i="13"/>
  <c r="P262" i="13"/>
  <c r="V265" i="13" l="1"/>
  <c r="U261" i="13"/>
  <c r="S263" i="13"/>
  <c r="T261" i="13"/>
  <c r="S262" i="13"/>
  <c r="Y265" i="13" l="1"/>
  <c r="X261" i="13"/>
  <c r="W261" i="13"/>
  <c r="V262" i="13"/>
  <c r="V263" i="13"/>
  <c r="AB265" i="13" l="1"/>
  <c r="Z261" i="13"/>
  <c r="Y262" i="13"/>
  <c r="AA261" i="13"/>
  <c r="Y263" i="13"/>
  <c r="AC261" i="13" l="1"/>
  <c r="AB262" i="13"/>
  <c r="AD261" i="13"/>
  <c r="AE265" i="13"/>
  <c r="AB263" i="13"/>
  <c r="AE263" i="13" l="1"/>
  <c r="AG261" i="13"/>
  <c r="AE262" i="13"/>
  <c r="AF261" i="13"/>
  <c r="AH265" i="13"/>
  <c r="AK265" i="13" l="1"/>
  <c r="AH262" i="13"/>
  <c r="AJ261" i="13"/>
  <c r="AI261" i="13"/>
  <c r="AH263" i="13"/>
  <c r="AK262" i="13" l="1"/>
  <c r="AN265" i="13"/>
  <c r="AK263" i="13"/>
  <c r="AM261" i="13"/>
  <c r="AL261" i="13"/>
  <c r="AQ265" i="13" l="1"/>
  <c r="AN263" i="13"/>
  <c r="AN262" i="13"/>
  <c r="AP261" i="13"/>
  <c r="AO261" i="13"/>
  <c r="AQ263" i="13" l="1"/>
  <c r="AQ262" i="13"/>
  <c r="AS261" i="13"/>
  <c r="AR261" i="13"/>
  <c r="D276" i="13"/>
  <c r="AY259" i="13" l="1"/>
  <c r="F272" i="13"/>
  <c r="G276" i="13"/>
  <c r="E272" i="13"/>
  <c r="D273" i="13"/>
  <c r="D274" i="13"/>
  <c r="BB261" i="13"/>
  <c r="H272" i="13" l="1"/>
  <c r="G273" i="13"/>
  <c r="I272" i="13"/>
  <c r="J276" i="13"/>
  <c r="G274" i="13"/>
  <c r="L272" i="13" l="1"/>
  <c r="J273" i="13"/>
  <c r="K272" i="13"/>
  <c r="J274" i="13"/>
  <c r="M276" i="13"/>
  <c r="P276" i="13" l="1"/>
  <c r="O272" i="13"/>
  <c r="N272" i="13"/>
  <c r="M273" i="13"/>
  <c r="M274" i="13"/>
  <c r="S276" i="13" l="1"/>
  <c r="R272" i="13"/>
  <c r="Q272" i="13"/>
  <c r="P273" i="13"/>
  <c r="P274" i="13"/>
  <c r="S274" i="13" l="1"/>
  <c r="S273" i="13"/>
  <c r="U272" i="13"/>
  <c r="T272" i="13"/>
  <c r="V276" i="13"/>
  <c r="V274" i="13" l="1"/>
  <c r="X272" i="13"/>
  <c r="V273" i="13"/>
  <c r="Y276" i="13"/>
  <c r="W272" i="13"/>
  <c r="Y273" i="13" l="1"/>
  <c r="Y274" i="13"/>
  <c r="AB276" i="13"/>
  <c r="AA272" i="13"/>
  <c r="Z272" i="13"/>
  <c r="AB273" i="13" l="1"/>
  <c r="AE276" i="13"/>
  <c r="AB274" i="13"/>
  <c r="AD272" i="13"/>
  <c r="AC272" i="13"/>
  <c r="AE274" i="13" l="1"/>
  <c r="AE273" i="13"/>
  <c r="AG272" i="13"/>
  <c r="AF272" i="13"/>
  <c r="AH276" i="13"/>
  <c r="AJ272" i="13" l="1"/>
  <c r="AI272" i="13"/>
  <c r="AH274" i="13"/>
  <c r="AH273" i="13"/>
  <c r="AK276" i="13"/>
  <c r="AL272" i="13" l="1"/>
  <c r="AM272" i="13"/>
  <c r="AK273" i="13"/>
  <c r="AK274" i="13"/>
  <c r="AN276" i="13"/>
  <c r="AP272" i="13" l="1"/>
  <c r="AN273" i="13"/>
  <c r="AN274" i="13"/>
  <c r="AQ276" i="13"/>
  <c r="AO272" i="13"/>
  <c r="D287" i="13" l="1"/>
  <c r="AQ274" i="13"/>
  <c r="AQ273" i="13"/>
  <c r="AS272" i="13"/>
  <c r="AR272" i="13"/>
  <c r="BB272" i="13" l="1"/>
  <c r="G287" i="13"/>
  <c r="E283" i="13"/>
  <c r="F283" i="13"/>
  <c r="D284" i="13"/>
  <c r="D285" i="13"/>
  <c r="I283" i="13" l="1"/>
  <c r="J287" i="13"/>
  <c r="H283" i="13"/>
  <c r="G285" i="13"/>
  <c r="G284" i="13"/>
  <c r="L283" i="13" l="1"/>
  <c r="K283" i="13"/>
  <c r="M287" i="13"/>
  <c r="J285" i="13"/>
  <c r="J284" i="13"/>
  <c r="M285" i="13" l="1"/>
  <c r="P287" i="13"/>
  <c r="M284" i="13"/>
  <c r="O283" i="13"/>
  <c r="N283" i="13"/>
  <c r="S287" i="13" l="1"/>
  <c r="P284" i="13"/>
  <c r="P285" i="13"/>
  <c r="R283" i="13"/>
  <c r="Q283" i="13"/>
  <c r="S284" i="13" l="1"/>
  <c r="T283" i="13"/>
  <c r="S285" i="13"/>
  <c r="V287" i="13"/>
  <c r="U283" i="13"/>
  <c r="X283" i="13" l="1"/>
  <c r="V285" i="13"/>
  <c r="Y287" i="13"/>
  <c r="V284" i="13"/>
  <c r="W283" i="13"/>
  <c r="AB287" i="13" l="1"/>
  <c r="Y285" i="13"/>
  <c r="AA283" i="13"/>
  <c r="Y284" i="13"/>
  <c r="Z283" i="13"/>
  <c r="AD283" i="13" l="1"/>
  <c r="AB285" i="13"/>
  <c r="AC283" i="13"/>
  <c r="AB284" i="13"/>
  <c r="AE287" i="13"/>
  <c r="AE285" i="13" l="1"/>
  <c r="AG283" i="13"/>
  <c r="AF283" i="13"/>
  <c r="AE284" i="13"/>
  <c r="AH287" i="13"/>
  <c r="AH284" i="13" l="1"/>
  <c r="AJ283" i="13"/>
  <c r="AK287" i="13"/>
  <c r="AI283" i="13"/>
  <c r="AH285" i="13"/>
  <c r="AL283" i="13" l="1"/>
  <c r="AM283" i="13"/>
  <c r="AK284" i="13"/>
  <c r="AN287" i="13"/>
  <c r="AK285" i="13"/>
  <c r="AQ287" i="13" l="1"/>
  <c r="AN284" i="13"/>
  <c r="AO283" i="13"/>
  <c r="AP283" i="13"/>
  <c r="AN285" i="13"/>
  <c r="AR283" i="13" l="1"/>
  <c r="AY280" i="13" s="1"/>
  <c r="D298" i="13"/>
  <c r="AS283" i="13"/>
  <c r="AQ285" i="13"/>
  <c r="AQ284" i="13"/>
  <c r="BB283" i="13" l="1"/>
  <c r="D296" i="13"/>
  <c r="D295" i="13"/>
  <c r="F294" i="13"/>
  <c r="G298" i="13"/>
  <c r="E294" i="13"/>
  <c r="I294" i="13" l="1"/>
  <c r="J298" i="13"/>
  <c r="G295" i="13"/>
  <c r="G296" i="13"/>
  <c r="H294" i="13"/>
  <c r="J295" i="13" l="1"/>
  <c r="J296" i="13"/>
  <c r="K294" i="13"/>
  <c r="M298" i="13"/>
  <c r="L294" i="13"/>
  <c r="O294" i="13" l="1"/>
  <c r="P298" i="13"/>
  <c r="M296" i="13"/>
  <c r="N294" i="13"/>
  <c r="M295" i="13"/>
  <c r="S298" i="13" l="1"/>
  <c r="R294" i="13"/>
  <c r="P296" i="13"/>
  <c r="Q294" i="13"/>
  <c r="P295" i="13"/>
  <c r="V298" i="13" l="1"/>
  <c r="U294" i="13"/>
  <c r="T294" i="13"/>
  <c r="S296" i="13"/>
  <c r="S295" i="13"/>
  <c r="X294" i="13" l="1"/>
  <c r="W294" i="13"/>
  <c r="Y298" i="13"/>
  <c r="V296" i="13"/>
  <c r="V295" i="13"/>
  <c r="AA294" i="13" l="1"/>
  <c r="Z294" i="13"/>
  <c r="AB298" i="13"/>
  <c r="Y295" i="13"/>
  <c r="Y296" i="13"/>
  <c r="AC294" i="13" l="1"/>
  <c r="AB295" i="13"/>
  <c r="AD294" i="13"/>
  <c r="AB296" i="13"/>
  <c r="AE298" i="13"/>
  <c r="AH298" i="13" l="1"/>
  <c r="AG294" i="13"/>
  <c r="AE295" i="13"/>
  <c r="AF294" i="13"/>
  <c r="AE296" i="13"/>
  <c r="AH295" i="13" l="1"/>
  <c r="AJ294" i="13"/>
  <c r="AI294" i="13"/>
  <c r="AK298" i="13"/>
  <c r="AH296" i="13"/>
  <c r="AN298" i="13" l="1"/>
  <c r="AL294" i="13"/>
  <c r="AK295" i="13"/>
  <c r="AM294" i="13"/>
  <c r="AK296" i="13"/>
  <c r="AN296" i="13" l="1"/>
  <c r="AN295" i="13"/>
  <c r="AQ298" i="13"/>
  <c r="AO294" i="13"/>
  <c r="AP294" i="13"/>
  <c r="AQ296" i="13" l="1"/>
  <c r="AQ295" i="13"/>
  <c r="AS294" i="13"/>
  <c r="D309" i="13"/>
  <c r="AR294" i="13"/>
  <c r="AY291" i="13" s="1"/>
  <c r="G309" i="13" l="1"/>
  <c r="F305" i="13"/>
  <c r="E305" i="13"/>
  <c r="D306" i="13"/>
  <c r="D307" i="13"/>
  <c r="BB294" i="13"/>
  <c r="J309" i="13" l="1"/>
  <c r="G306" i="13"/>
  <c r="I305" i="13"/>
  <c r="H305" i="13"/>
  <c r="G307" i="13"/>
  <c r="K305" i="13" l="1"/>
  <c r="L305" i="13"/>
  <c r="J306" i="13"/>
  <c r="M309" i="13"/>
  <c r="J307" i="13"/>
  <c r="M307" i="13" l="1"/>
  <c r="O305" i="13"/>
  <c r="M306" i="13"/>
  <c r="N305" i="13"/>
  <c r="P309" i="13"/>
  <c r="P306" i="13" l="1"/>
  <c r="R305" i="13"/>
  <c r="Q305" i="13"/>
  <c r="S309" i="13"/>
  <c r="P307" i="13"/>
  <c r="U305" i="13" l="1"/>
  <c r="T305" i="13"/>
  <c r="S306" i="13"/>
  <c r="V309" i="13"/>
  <c r="S307" i="13"/>
  <c r="Y309" i="13" l="1"/>
  <c r="W305" i="13"/>
  <c r="V307" i="13"/>
  <c r="V306" i="13"/>
  <c r="X305" i="13"/>
  <c r="Y306" i="13" l="1"/>
  <c r="Y307" i="13"/>
  <c r="AB309" i="13"/>
  <c r="AA305" i="13"/>
  <c r="Z305" i="13"/>
  <c r="AC305" i="13" l="1"/>
  <c r="AB306" i="13"/>
  <c r="AB307" i="13"/>
  <c r="AE309" i="13"/>
  <c r="AD305" i="13"/>
  <c r="AE307" i="13" l="1"/>
  <c r="AH309" i="13"/>
  <c r="AE306" i="13"/>
  <c r="AG305" i="13"/>
  <c r="AF305" i="13"/>
  <c r="AI305" i="13" l="1"/>
  <c r="AK309" i="13"/>
  <c r="AH306" i="13"/>
  <c r="AH307" i="13"/>
  <c r="AJ305" i="13"/>
  <c r="AK306" i="13" l="1"/>
  <c r="AN309" i="13"/>
  <c r="AK307" i="13"/>
  <c r="AM305" i="13"/>
  <c r="AL305" i="13"/>
  <c r="AN307" i="13" l="1"/>
  <c r="AN306" i="13"/>
  <c r="AP305" i="13"/>
  <c r="AO305" i="13"/>
  <c r="AQ309" i="13"/>
  <c r="AR305" i="13" l="1"/>
  <c r="D320" i="13"/>
  <c r="AQ307" i="13"/>
  <c r="AQ306" i="13"/>
  <c r="AY303" i="13" s="1"/>
  <c r="AS305" i="13"/>
  <c r="BB305" i="13" l="1"/>
  <c r="F316" i="13"/>
  <c r="E316" i="13"/>
  <c r="D318" i="13"/>
  <c r="G320" i="13"/>
  <c r="D317" i="13"/>
  <c r="H316" i="13" l="1"/>
  <c r="G318" i="13"/>
  <c r="G317" i="13"/>
  <c r="J320" i="13"/>
  <c r="I316" i="13"/>
  <c r="L316" i="13" l="1"/>
  <c r="J318" i="13"/>
  <c r="M320" i="13"/>
  <c r="K316" i="13"/>
  <c r="J317" i="13"/>
  <c r="P320" i="13" l="1"/>
  <c r="O316" i="13"/>
  <c r="N316" i="13"/>
  <c r="M317" i="13"/>
  <c r="M318" i="13"/>
  <c r="S320" i="13" l="1"/>
  <c r="P317" i="13"/>
  <c r="R316" i="13"/>
  <c r="Q316" i="13"/>
  <c r="V320" i="13" l="1"/>
  <c r="T316" i="13"/>
  <c r="S318" i="13"/>
  <c r="S317" i="13"/>
  <c r="U316" i="13"/>
  <c r="V318" i="13" l="1"/>
  <c r="X316" i="13"/>
  <c r="V317" i="13"/>
  <c r="Y320" i="13"/>
  <c r="W316" i="13"/>
  <c r="Y318" i="13" l="1"/>
  <c r="Y317" i="13"/>
  <c r="AB320" i="13"/>
  <c r="AA316" i="13"/>
  <c r="Z316" i="13"/>
  <c r="AB317" i="13" l="1"/>
  <c r="AB318" i="13"/>
  <c r="AD316" i="13"/>
  <c r="AC316" i="13"/>
  <c r="AE320" i="13"/>
  <c r="AG316" i="13" l="1"/>
  <c r="AF316" i="13"/>
  <c r="AH320" i="13"/>
  <c r="AE318" i="13"/>
  <c r="AE317" i="13"/>
  <c r="AJ316" i="13" l="1"/>
  <c r="AI316" i="13"/>
  <c r="AH317" i="13"/>
  <c r="AK320" i="13"/>
  <c r="AH318" i="13"/>
  <c r="AM316" i="13" l="1"/>
  <c r="AK317" i="13"/>
  <c r="AN320" i="13"/>
  <c r="AL316" i="13"/>
  <c r="AK318" i="13"/>
  <c r="AP316" i="13" l="1"/>
  <c r="AO316" i="13"/>
  <c r="AN318" i="13"/>
  <c r="AQ320" i="13"/>
  <c r="AN317" i="13"/>
  <c r="D331" i="13" l="1"/>
  <c r="AQ318" i="13"/>
  <c r="AR316" i="13"/>
  <c r="AY313" i="13" s="1"/>
  <c r="AQ317" i="13"/>
  <c r="AS316" i="13"/>
  <c r="BB316" i="13" l="1"/>
  <c r="F327" i="13"/>
  <c r="G331" i="13"/>
  <c r="E327" i="13"/>
  <c r="D329" i="13"/>
  <c r="D328" i="13"/>
  <c r="J331" i="13" l="1"/>
  <c r="I327" i="13"/>
  <c r="H327" i="13"/>
  <c r="G329" i="13"/>
  <c r="G328" i="13"/>
  <c r="K327" i="13" l="1"/>
  <c r="M331" i="13"/>
  <c r="J329" i="13"/>
  <c r="J328" i="13"/>
  <c r="L327" i="13"/>
  <c r="P331" i="13" l="1"/>
  <c r="M329" i="13"/>
  <c r="M328" i="13"/>
  <c r="O327" i="13"/>
  <c r="N327" i="13"/>
  <c r="P329" i="13" l="1"/>
  <c r="S331" i="13"/>
  <c r="P328" i="13"/>
  <c r="R327" i="13"/>
  <c r="Q327" i="13"/>
  <c r="T327" i="13" l="1"/>
  <c r="S329" i="13"/>
  <c r="V331" i="13"/>
  <c r="U327" i="13"/>
  <c r="S328" i="13"/>
  <c r="V328" i="13" l="1"/>
  <c r="Y331" i="13"/>
  <c r="X327" i="13"/>
  <c r="W327" i="13"/>
  <c r="V329" i="13"/>
  <c r="Z327" i="13" l="1"/>
  <c r="Y328" i="13"/>
  <c r="Y329" i="13"/>
  <c r="AA327" i="13"/>
  <c r="AB331" i="13"/>
  <c r="AD327" i="13" l="1"/>
  <c r="AC327" i="13"/>
  <c r="AB328" i="13"/>
  <c r="AB329" i="13"/>
  <c r="AE331" i="13"/>
  <c r="AH331" i="13" l="1"/>
  <c r="AF327" i="13"/>
  <c r="AE328" i="13"/>
  <c r="AE329" i="13"/>
  <c r="AH328" i="13" l="1"/>
  <c r="AJ327" i="13"/>
  <c r="AI327" i="13"/>
  <c r="AK331" i="13"/>
  <c r="AH329" i="13"/>
  <c r="AM327" i="13" l="1"/>
  <c r="AK329" i="13"/>
  <c r="AK328" i="13"/>
  <c r="AL327" i="13"/>
  <c r="AN331" i="13"/>
  <c r="AN328" i="13" l="1"/>
  <c r="AN329" i="13"/>
  <c r="AQ331" i="13"/>
  <c r="AP327" i="13"/>
  <c r="AO327" i="13"/>
  <c r="D342" i="13" l="1"/>
  <c r="AQ329" i="13"/>
  <c r="AS327" i="13"/>
  <c r="AR327" i="13"/>
  <c r="AQ328" i="13"/>
  <c r="AY325" i="13" l="1"/>
  <c r="BB327" i="13"/>
  <c r="D340" i="13"/>
  <c r="G342" i="13"/>
  <c r="E338" i="13"/>
  <c r="F338" i="13"/>
  <c r="D339" i="13"/>
  <c r="G340" i="13" l="1"/>
  <c r="G339" i="13"/>
  <c r="H338" i="13"/>
  <c r="J342" i="13"/>
  <c r="I338" i="13"/>
  <c r="K338" i="13" l="1"/>
  <c r="M342" i="13"/>
  <c r="J339" i="13"/>
  <c r="L338" i="13"/>
  <c r="J340" i="13"/>
  <c r="M339" i="13" l="1"/>
  <c r="O338" i="13"/>
  <c r="N338" i="13"/>
  <c r="P342" i="13"/>
  <c r="M340" i="13"/>
  <c r="Q338" i="13" l="1"/>
  <c r="R338" i="13"/>
  <c r="P339" i="13"/>
  <c r="S342" i="13"/>
  <c r="P340" i="13"/>
  <c r="S340" i="13" l="1"/>
  <c r="T338" i="13"/>
  <c r="S339" i="13"/>
  <c r="U338" i="13"/>
  <c r="V342" i="13"/>
  <c r="X338" i="13" l="1"/>
  <c r="W338" i="13"/>
  <c r="V340" i="13"/>
  <c r="V339" i="13"/>
  <c r="Y342" i="13"/>
  <c r="Z338" i="13" l="1"/>
  <c r="Y340" i="13"/>
  <c r="Y339" i="13"/>
  <c r="AB342" i="13"/>
  <c r="AA338" i="13"/>
  <c r="AD338" i="13" l="1"/>
  <c r="AB339" i="13"/>
  <c r="AB340" i="13"/>
  <c r="AE342" i="13"/>
  <c r="AC338" i="13"/>
  <c r="AE339" i="13" l="1"/>
  <c r="AG338" i="13"/>
  <c r="AH342" i="13"/>
  <c r="AE340" i="13"/>
  <c r="AF338" i="13"/>
  <c r="AK342" i="13" l="1"/>
  <c r="AI338" i="13"/>
  <c r="AJ338" i="13"/>
  <c r="AH339" i="13"/>
  <c r="AH340" i="13"/>
  <c r="AK340" i="13" l="1"/>
  <c r="AK339" i="13"/>
  <c r="AN342" i="13"/>
  <c r="AL338" i="13"/>
  <c r="AM338" i="13"/>
  <c r="AQ342" i="13" l="1"/>
  <c r="AN340" i="13"/>
  <c r="AN339" i="13"/>
  <c r="AO338" i="13"/>
  <c r="AP338" i="13"/>
  <c r="AQ340" i="13" l="1"/>
  <c r="AQ339" i="13"/>
  <c r="AS338" i="13"/>
  <c r="AR338" i="13"/>
  <c r="AY334" i="13" s="1"/>
  <c r="D353" i="13"/>
  <c r="BB338" i="13" l="1"/>
  <c r="D350" i="13"/>
  <c r="E349" i="13"/>
  <c r="D351" i="13"/>
  <c r="G353" i="13"/>
  <c r="F349" i="13"/>
  <c r="J353" i="13" l="1"/>
  <c r="H349" i="13"/>
  <c r="G350" i="13"/>
  <c r="G351" i="13"/>
  <c r="I349" i="13"/>
  <c r="L349" i="13" l="1"/>
  <c r="M353" i="13"/>
  <c r="J351" i="13"/>
  <c r="K349" i="13"/>
  <c r="J350" i="13"/>
  <c r="P353" i="13" l="1"/>
  <c r="O349" i="13"/>
  <c r="N349" i="13"/>
  <c r="M351" i="13"/>
  <c r="M350" i="13"/>
  <c r="P351" i="13" l="1"/>
  <c r="Q349" i="13"/>
  <c r="R349" i="13"/>
  <c r="S353" i="13"/>
  <c r="P350" i="13"/>
  <c r="S350" i="13" l="1"/>
  <c r="U349" i="13"/>
  <c r="T349" i="13"/>
  <c r="V353" i="13"/>
  <c r="S351" i="13"/>
  <c r="V350" i="13" l="1"/>
  <c r="X349" i="13"/>
  <c r="V351" i="13"/>
  <c r="W349" i="13"/>
  <c r="Y353" i="13"/>
  <c r="AB353" i="13" l="1"/>
  <c r="Y350" i="13"/>
  <c r="AA349" i="13"/>
  <c r="Z349" i="13"/>
  <c r="Y351" i="13"/>
  <c r="AD349" i="13" l="1"/>
  <c r="AE353" i="13"/>
  <c r="AB350" i="13"/>
  <c r="AB351" i="13"/>
  <c r="AC349" i="13"/>
  <c r="AH353" i="13" l="1"/>
  <c r="AE350" i="13"/>
  <c r="AE351" i="13"/>
  <c r="AF349" i="13"/>
  <c r="AG349" i="13"/>
  <c r="AH351" i="13" l="1"/>
  <c r="AJ349" i="13"/>
  <c r="AK353" i="13"/>
  <c r="AH350" i="13"/>
  <c r="AI349" i="13"/>
  <c r="AK351" i="13" l="1"/>
  <c r="AM349" i="13"/>
  <c r="AK350" i="13"/>
  <c r="AL349" i="13"/>
  <c r="AN353" i="13"/>
  <c r="AN350" i="13" l="1"/>
  <c r="AP349" i="13"/>
  <c r="AO349" i="13"/>
  <c r="AN351" i="13"/>
  <c r="AQ353" i="13"/>
  <c r="D364" i="13" l="1"/>
  <c r="AQ351" i="13"/>
  <c r="AQ350" i="13"/>
  <c r="AS349" i="13"/>
  <c r="AR349" i="13"/>
  <c r="AY346" i="13" s="1"/>
  <c r="AX357" i="13"/>
  <c r="AX388" i="13" s="1"/>
  <c r="AM393" i="13" s="1"/>
  <c r="BB349" i="13" l="1"/>
  <c r="E360" i="13"/>
  <c r="D361" i="13"/>
  <c r="D362" i="13"/>
  <c r="F360" i="13"/>
  <c r="G364" i="13"/>
  <c r="H360" i="13" l="1"/>
  <c r="G361" i="13"/>
  <c r="G362" i="13"/>
  <c r="I360" i="13"/>
  <c r="J364" i="13"/>
  <c r="L360" i="13" l="1"/>
  <c r="J361" i="13"/>
  <c r="K360" i="13"/>
  <c r="J362" i="13"/>
  <c r="M364" i="13"/>
  <c r="O360" i="13" l="1"/>
  <c r="N360" i="13"/>
  <c r="P364" i="13"/>
  <c r="M362" i="13"/>
  <c r="M361" i="13"/>
  <c r="S364" i="13" l="1"/>
  <c r="P361" i="13"/>
  <c r="P362" i="13"/>
  <c r="R360" i="13"/>
  <c r="Q360" i="13"/>
  <c r="U360" i="13" l="1"/>
  <c r="V364" i="13"/>
  <c r="S361" i="13"/>
  <c r="S362" i="13"/>
  <c r="T360" i="13"/>
  <c r="Y364" i="13" l="1"/>
  <c r="V362" i="13"/>
  <c r="V361" i="13"/>
  <c r="X360" i="13"/>
  <c r="W360" i="13"/>
  <c r="Y362" i="13" l="1"/>
  <c r="Z360" i="13"/>
  <c r="AB364" i="13"/>
  <c r="AA360" i="13"/>
  <c r="Y361" i="13"/>
  <c r="AB362" i="13" l="1"/>
  <c r="AB361" i="13"/>
  <c r="AD360" i="13"/>
  <c r="AC360" i="13"/>
  <c r="AE364" i="13"/>
  <c r="AE361" i="13" l="1"/>
  <c r="AG360" i="13"/>
  <c r="AF360" i="13"/>
  <c r="AE362" i="13"/>
  <c r="AH364" i="13"/>
  <c r="AJ360" i="13" l="1"/>
  <c r="AI360" i="13"/>
  <c r="AH361" i="13"/>
  <c r="AH362" i="13"/>
  <c r="AK364" i="13"/>
  <c r="AK361" i="13" l="1"/>
  <c r="AK362" i="13"/>
  <c r="AN364" i="13"/>
  <c r="AM360" i="13"/>
  <c r="AL360" i="13"/>
  <c r="AO360" i="13" l="1"/>
  <c r="AN362" i="13"/>
  <c r="AQ364" i="13"/>
  <c r="AP360" i="13"/>
  <c r="AN361" i="13"/>
  <c r="AR360" i="13" l="1"/>
  <c r="AY357" i="13" s="1"/>
  <c r="D375" i="13"/>
  <c r="AQ362" i="13"/>
  <c r="AQ361" i="13"/>
  <c r="AS360" i="13"/>
  <c r="BB360" i="13" l="1"/>
  <c r="F371" i="13"/>
  <c r="D372" i="13"/>
  <c r="E371" i="13"/>
  <c r="G375" i="13"/>
  <c r="D373" i="13"/>
  <c r="J375" i="13" l="1"/>
  <c r="I371" i="13"/>
  <c r="G373" i="13"/>
  <c r="G372" i="13"/>
  <c r="H371" i="13"/>
  <c r="M375" i="13" l="1"/>
  <c r="J373" i="13"/>
  <c r="J372" i="13"/>
  <c r="K371" i="13"/>
  <c r="L371" i="13"/>
  <c r="M373" i="13" l="1"/>
  <c r="M372" i="13"/>
  <c r="P375" i="13"/>
  <c r="O371" i="13"/>
  <c r="N371" i="13"/>
  <c r="P373" i="13" l="1"/>
  <c r="P372" i="13"/>
  <c r="S375" i="13"/>
  <c r="R371" i="13"/>
  <c r="Q371" i="13"/>
  <c r="U371" i="13" l="1"/>
  <c r="S373" i="13"/>
  <c r="V375" i="13"/>
  <c r="T371" i="13"/>
  <c r="S372" i="13"/>
  <c r="V372" i="13" l="1"/>
  <c r="Y375" i="13"/>
  <c r="X371" i="13"/>
  <c r="W371" i="13"/>
  <c r="V373" i="13"/>
  <c r="Z371" i="13" l="1"/>
  <c r="AA371" i="13"/>
  <c r="AB375" i="13"/>
  <c r="Y373" i="13"/>
  <c r="Y372" i="13"/>
  <c r="AE375" i="13" l="1"/>
  <c r="AD371" i="13"/>
  <c r="AC371" i="13"/>
  <c r="AB372" i="13"/>
  <c r="AB373" i="13"/>
  <c r="AE372" i="13" l="1"/>
  <c r="AG371" i="13"/>
  <c r="AH375" i="13"/>
  <c r="AF371" i="13"/>
  <c r="AE373" i="13"/>
  <c r="AH373" i="13" l="1"/>
  <c r="AI371" i="13"/>
  <c r="AK375" i="13"/>
  <c r="AJ371" i="13"/>
  <c r="AH372" i="13"/>
  <c r="AM371" i="13" l="1"/>
  <c r="AK372" i="13"/>
  <c r="AL371" i="13"/>
  <c r="AN375" i="13"/>
  <c r="AK373" i="13"/>
  <c r="AN373" i="13" l="1"/>
  <c r="AO371" i="13"/>
  <c r="AN372" i="13"/>
  <c r="AP371" i="13"/>
  <c r="AQ375" i="13"/>
  <c r="AS371" i="13" l="1"/>
  <c r="AQ373" i="13"/>
  <c r="AQ372" i="13"/>
  <c r="AR371" i="13"/>
  <c r="D386" i="13"/>
  <c r="AY369" i="13" l="1"/>
  <c r="D384" i="13"/>
  <c r="D383" i="13"/>
  <c r="G386" i="13"/>
  <c r="F382" i="13"/>
  <c r="E382" i="13"/>
  <c r="BB371" i="13"/>
  <c r="G383" i="13" l="1"/>
  <c r="G384" i="13"/>
  <c r="I382" i="13"/>
  <c r="J386" i="13"/>
  <c r="H382" i="13"/>
  <c r="M386" i="13" l="1"/>
  <c r="J384" i="13"/>
  <c r="L382" i="13"/>
  <c r="K382" i="13"/>
  <c r="J383" i="13"/>
  <c r="P386" i="13" l="1"/>
  <c r="M384" i="13"/>
  <c r="O382" i="13"/>
  <c r="N382" i="13"/>
  <c r="M383" i="13"/>
  <c r="P384" i="13" l="1"/>
  <c r="Q382" i="13"/>
  <c r="R382" i="13"/>
  <c r="S386" i="13"/>
  <c r="P383" i="13"/>
  <c r="V386" i="13" l="1"/>
  <c r="U382" i="13"/>
  <c r="T382" i="13"/>
  <c r="S383" i="13"/>
  <c r="W382" i="13" l="1"/>
  <c r="V383" i="13"/>
  <c r="Y386" i="13"/>
  <c r="V384" i="13"/>
  <c r="X382" i="13"/>
  <c r="AB386" i="13" l="1"/>
  <c r="Y383" i="13"/>
  <c r="Y384" i="13"/>
  <c r="AA382" i="13"/>
  <c r="Z382" i="13"/>
  <c r="AC382" i="13" l="1"/>
  <c r="AB384" i="13"/>
  <c r="AD382" i="13"/>
  <c r="AB383" i="13"/>
  <c r="AE386" i="13"/>
  <c r="AH386" i="13" s="1"/>
  <c r="AK386" i="13" s="1"/>
  <c r="AN386" i="13" s="1"/>
  <c r="AQ386" i="13" s="1"/>
  <c r="AY379" i="13" l="1"/>
  <c r="AY388" i="13" s="1"/>
  <c r="AM392" i="13" s="1"/>
  <c r="BB382" i="13"/>
  <c r="K13" i="1" l="1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23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O14" i="1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N4" i="9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N17" i="1"/>
  <c r="P16" i="1"/>
  <c r="P14" i="1"/>
  <c r="N14" i="1"/>
  <c r="N13" i="1"/>
  <c r="O11" i="1"/>
  <c r="P11" i="1" s="1"/>
  <c r="N11" i="1"/>
  <c r="N10" i="1"/>
  <c r="O10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tc={E5C6FEE5-F321-4C98-AD7C-6C168EF7CF8B}</author>
  </authors>
  <commentList>
    <comment ref="I118" authorId="0" shapeId="0" xr:uid="{E5C6FEE5-F321-4C98-AD7C-6C168EF7CF8B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<sst xmlns="http://schemas.openxmlformats.org/spreadsheetml/2006/main" count="10746" uniqueCount="2844">
  <si>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</si>
  <si>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</si>
  <si>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</si>
  <si>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</si>
  <si>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</si>
  <si>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</si>
  <si>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</si>
  <si>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</si>
  <si>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</si>
  <si>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</si>
  <si>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</si>
  <si>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</si>
  <si>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</si>
  <si>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</si>
  <si>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</si>
  <si>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</si>
  <si>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</si>
  <si>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</si>
  <si>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</si>
  <si>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</si>
  <si>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</si>
  <si>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</si>
  <si>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</si>
  <si>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</si>
  <si>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</si>
  <si>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</si>
  <si>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</si>
  <si>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</si>
  <si>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</si>
  <si>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</si>
  <si>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</si>
  <si>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</si>
  <si>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</si>
  <si>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</si>
  <si>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</si>
  <si>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</si>
  <si>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</si>
  <si>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</si>
  <si>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</si>
  <si>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</si>
  <si>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</si>
  <si>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</si>
  <si>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</si>
  <si>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</si>
  <si>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</si>
  <si>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</si>
  <si>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</si>
  <si>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</si>
  <si>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</si>
  <si>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</si>
  <si>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</si>
  <si>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</si>
  <si>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</si>
  <si>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</si>
  <si>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</si>
  <si>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</si>
  <si>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</si>
  <si>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</si>
  <si>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</si>
  <si>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</si>
  <si>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</si>
  <si>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</si>
  <si>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</si>
  <si>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</si>
  <si>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</si>
  <si>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</si>
  <si>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</si>
  <si>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</si>
  <si>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</si>
  <si>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</si>
  <si>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</si>
  <si>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</si>
  <si>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</si>
  <si>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</si>
  <si>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</si>
  <si>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</si>
  <si>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</si>
  <si>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</si>
  <si>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</si>
  <si>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</si>
  <si>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</si>
  <si>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</si>
  <si>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</si>
  <si>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</si>
  <si>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</si>
  <si>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</si>
  <si>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</si>
  <si>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</si>
  <si>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</si>
  <si>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</si>
  <si>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</si>
  <si>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</si>
  <si>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</si>
  <si>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</si>
  <si>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</si>
  <si>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</si>
  <si>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</si>
  <si>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</si>
  <si>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</si>
  <si>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</si>
  <si>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</si>
  <si>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</si>
  <si>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</si>
  <si>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</si>
  <si>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</si>
  <si>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</si>
  <si>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</si>
  <si>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</si>
  <si>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</si>
  <si>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</si>
  <si>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</si>
  <si>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</si>
  <si>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</si>
  <si>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</si>
  <si>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</si>
  <si>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</si>
  <si>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</si>
  <si>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</si>
  <si>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</si>
  <si>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</si>
  <si>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</si>
  <si>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</si>
  <si>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</si>
  <si>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</si>
  <si>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</si>
  <si>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</si>
  <si>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</si>
  <si>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</si>
  <si>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</si>
  <si>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</si>
  <si>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</si>
  <si>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</si>
  <si>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</si>
  <si>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</si>
  <si>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</si>
  <si>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</si>
  <si>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</si>
  <si>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</si>
  <si>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</si>
  <si>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</si>
  <si>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</si>
  <si>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</si>
  <si>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</si>
  <si>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</si>
  <si>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</si>
  <si>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</si>
  <si>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</si>
  <si>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</si>
  <si>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</si>
  <si>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</si>
  <si>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</si>
  <si>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</si>
  <si>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</si>
  <si>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</si>
  <si>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</si>
  <si>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</si>
  <si>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</si>
  <si>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</si>
  <si>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</si>
  <si>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</si>
  <si>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</si>
  <si>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</si>
  <si>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</si>
  <si>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</si>
  <si>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</si>
  <si>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</si>
  <si>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</si>
  <si>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</si>
  <si>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</si>
  <si>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</si>
  <si>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</si>
  <si>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</si>
  <si>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</si>
  <si>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</si>
  <si>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</si>
  <si>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</si>
  <si>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</si>
  <si>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</si>
  <si>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</si>
  <si>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</si>
  <si>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</si>
  <si>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</si>
  <si>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</si>
  <si>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</si>
  <si>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</si>
  <si>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</si>
  <si>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</si>
  <si>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</si>
  <si>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</si>
  <si>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</si>
  <si>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</si>
  <si>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</si>
  <si>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</si>
  <si>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</si>
  <si>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</si>
  <si>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</si>
  <si>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</si>
  <si>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</si>
  <si>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</si>
  <si>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</si>
  <si>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</si>
  <si>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</si>
  <si>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</si>
  <si>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</si>
  <si>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</si>
  <si>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</si>
  <si>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</si>
  <si>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</si>
  <si>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</si>
  <si>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</si>
  <si>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</si>
  <si>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</si>
  <si>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</si>
  <si>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</si>
  <si>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</si>
  <si>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</si>
  <si>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</si>
  <si>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</si>
  <si>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</si>
  <si>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</si>
  <si>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</si>
  <si>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</si>
  <si>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</si>
  <si>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</si>
  <si>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</si>
  <si>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</si>
  <si>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</si>
  <si>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</si>
  <si>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</si>
  <si>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</si>
  <si>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</si>
  <si>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</si>
  <si>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</si>
  <si>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</si>
  <si>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</si>
  <si>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</si>
  <si>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</si>
  <si>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</si>
  <si>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</si>
  <si>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</si>
  <si>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</si>
  <si>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</si>
  <si>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</si>
  <si>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</si>
  <si>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</si>
  <si>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</si>
  <si>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</si>
  <si>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</si>
  <si>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</si>
  <si>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</si>
  <si>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</si>
  <si>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</si>
  <si>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</si>
  <si>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</si>
  <si>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</si>
  <si>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</si>
  <si>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</si>
  <si>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</si>
  <si>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</si>
  <si>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</si>
  <si>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</si>
  <si>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</si>
  <si>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</si>
  <si>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</si>
  <si>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</si>
  <si>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</si>
  <si>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</si>
  <si>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</si>
  <si>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</si>
  <si>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</si>
  <si>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</si>
  <si>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</si>
  <si>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</si>
  <si>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</si>
  <si>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</si>
  <si>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</si>
  <si>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</si>
  <si>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</si>
  <si>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</si>
  <si>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</si>
  <si>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</si>
  <si>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</si>
  <si>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</si>
  <si>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</si>
  <si>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</si>
  <si>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</si>
  <si>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</si>
  <si>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</si>
  <si>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</si>
  <si>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</si>
  <si>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</si>
  <si>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</si>
  <si>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</si>
  <si>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</si>
  <si>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</si>
  <si>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</si>
  <si>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</si>
  <si>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</si>
  <si>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</si>
  <si>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</si>
  <si>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</si>
  <si>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</si>
  <si>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</si>
  <si>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</si>
  <si>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</si>
  <si>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</si>
  <si>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</si>
  <si>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</si>
  <si>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</si>
  <si>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</si>
  <si>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</si>
  <si>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</si>
  <si>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</si>
  <si>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</si>
  <si>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</si>
  <si>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</si>
  <si>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</si>
  <si>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</si>
  <si>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</si>
  <si>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</si>
  <si>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</si>
  <si>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</si>
  <si>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</si>
  <si>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</si>
  <si>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</si>
  <si>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</si>
  <si>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</si>
  <si>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</si>
  <si>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</si>
  <si>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</si>
  <si>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</si>
  <si>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</si>
  <si>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</si>
  <si>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</si>
  <si>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</si>
  <si>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</si>
  <si>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</si>
  <si>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</si>
  <si>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</si>
  <si>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</si>
  <si>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</si>
  <si>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</si>
  <si>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</si>
  <si>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</si>
  <si>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</si>
  <si>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</si>
  <si>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</si>
  <si>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</si>
  <si>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</si>
  <si>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</si>
  <si>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</si>
  <si>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</si>
  <si>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</si>
  <si>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</si>
  <si>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</si>
  <si>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</si>
  <si>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</si>
  <si>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</si>
  <si>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</si>
  <si>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</si>
  <si>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</si>
  <si>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</si>
  <si>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</si>
  <si>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</si>
  <si>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</si>
  <si>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</si>
  <si>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</si>
  <si>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</si>
  <si>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</si>
  <si>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</si>
  <si>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</si>
  <si>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</si>
  <si>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</si>
  <si>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</si>
  <si>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</si>
  <si>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</si>
  <si>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</si>
  <si>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</si>
  <si>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</si>
  <si>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</si>
  <si>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</si>
  <si>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</si>
  <si>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</si>
  <si>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</si>
  <si>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</si>
  <si>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</si>
  <si>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</si>
  <si>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</si>
  <si>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</si>
  <si>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</si>
  <si>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</si>
  <si>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</si>
  <si>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</si>
  <si>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</si>
  <si>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</si>
  <si>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</si>
  <si>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</si>
  <si>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</si>
  <si>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</si>
  <si>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</si>
  <si>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</si>
  <si>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</si>
  <si>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</si>
  <si>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</si>
  <si>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</si>
  <si>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</si>
  <si>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</si>
  <si>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</si>
  <si>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</si>
  <si>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</si>
  <si>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</si>
  <si>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</si>
  <si>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</si>
  <si>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</si>
  <si>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</si>
  <si>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</si>
  <si>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</si>
  <si>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</si>
  <si>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</si>
  <si>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</si>
  <si>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</si>
  <si>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</si>
  <si>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</si>
  <si>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</si>
  <si>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</si>
  <si>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</si>
  <si>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</si>
  <si>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</si>
  <si>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</si>
  <si>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</si>
  <si>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</si>
  <si>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</si>
  <si>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</si>
  <si>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</si>
  <si>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</si>
  <si>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</si>
  <si>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</si>
  <si>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</si>
  <si>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</si>
  <si>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</si>
  <si>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</si>
  <si>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</si>
  <si>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</si>
  <si>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</si>
  <si>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</si>
  <si>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</si>
  <si>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</si>
  <si>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</si>
  <si>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</si>
  <si>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</si>
  <si>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</si>
  <si>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</si>
  <si>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</si>
  <si>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</si>
  <si>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</si>
  <si>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</si>
  <si>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</si>
  <si>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</si>
  <si>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</si>
  <si>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</si>
  <si>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</si>
  <si>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</si>
  <si>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</si>
  <si>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</si>
  <si>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</si>
  <si>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</si>
  <si>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</si>
  <si>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</si>
  <si>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</si>
  <si>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</si>
  <si>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</si>
  <si>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</si>
  <si>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</si>
  <si>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</si>
  <si>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</si>
  <si>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</si>
  <si>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</si>
  <si>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</si>
  <si>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</si>
  <si>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</si>
  <si>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</si>
  <si>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</si>
  <si>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</si>
  <si>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</si>
  <si>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</si>
  <si>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</si>
  <si>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</si>
  <si>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</si>
  <si>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</si>
  <si>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</si>
  <si>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</si>
  <si>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</si>
  <si>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</si>
  <si>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</si>
  <si>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</si>
  <si>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</si>
  <si>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</si>
  <si>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</si>
  <si>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</si>
  <si>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</si>
  <si>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</si>
  <si>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</si>
  <si>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</si>
  <si>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</si>
  <si>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</si>
  <si>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</si>
  <si>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</si>
  <si>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</si>
  <si>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</si>
  <si>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</si>
  <si>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</si>
  <si>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</si>
  <si>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</si>
  <si>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</si>
  <si>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</si>
  <si>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</si>
  <si>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</si>
  <si>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</si>
  <si>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</si>
  <si>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</si>
  <si>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</si>
  <si>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</si>
  <si>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</si>
  <si>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</si>
  <si>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</si>
  <si>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</si>
  <si>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</si>
  <si>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</si>
  <si>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</si>
  <si>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</si>
  <si>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</si>
  <si>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</si>
  <si>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</si>
  <si>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</si>
  <si>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</si>
  <si>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</si>
  <si>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</si>
  <si>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</si>
  <si>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</si>
  <si>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</si>
  <si>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</si>
  <si>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</si>
  <si>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</si>
  <si>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</si>
  <si>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</si>
  <si>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</si>
  <si>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</si>
  <si>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</si>
  <si>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</si>
  <si>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</si>
  <si>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</si>
  <si>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</si>
  <si>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</si>
  <si>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</si>
  <si>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</si>
  <si>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</si>
  <si>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</si>
  <si>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</si>
  <si>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</si>
  <si>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</si>
  <si>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</si>
  <si>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</si>
  <si>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</si>
  <si>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</si>
  <si>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</si>
  <si>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</si>
  <si>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</si>
  <si>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</si>
  <si>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</si>
  <si>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</si>
  <si>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</si>
  <si>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</si>
  <si>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</si>
  <si>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</si>
  <si>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</si>
  <si>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</si>
  <si>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</si>
  <si>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</si>
  <si>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</si>
  <si>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</si>
  <si>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</si>
  <si>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</si>
  <si>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</si>
  <si>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</si>
  <si>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</si>
  <si>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</si>
  <si>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</si>
  <si>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</si>
  <si>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</si>
  <si>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</si>
  <si>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</si>
  <si>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</si>
  <si>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</si>
  <si>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</si>
  <si>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</si>
  <si>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</si>
  <si>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</si>
  <si>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</si>
  <si>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</si>
  <si>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</si>
  <si>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</si>
  <si>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</si>
  <si>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</si>
  <si>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</si>
  <si>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</si>
  <si>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</si>
  <si>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</si>
  <si>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</si>
  <si>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</si>
  <si>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</si>
  <si>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</si>
  <si>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</si>
  <si>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</si>
  <si>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</si>
  <si>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</si>
  <si>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</si>
  <si>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</si>
  <si>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</si>
  <si>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</si>
  <si>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</si>
  <si>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</si>
  <si>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</si>
  <si>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</si>
  <si>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</si>
  <si>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</si>
  <si>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</si>
  <si>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</si>
  <si>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</si>
  <si>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</si>
  <si>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</si>
  <si>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</si>
  <si>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</si>
  <si>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</si>
  <si>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</si>
  <si>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</si>
  <si>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</si>
  <si>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</si>
  <si>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</si>
  <si>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</si>
  <si>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</si>
  <si>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</si>
  <si>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</si>
  <si>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</si>
  <si>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</si>
  <si>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</si>
  <si>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</si>
  <si>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</si>
  <si>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</si>
  <si>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</si>
  <si>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</si>
  <si>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</si>
  <si>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</si>
  <si>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</si>
  <si>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</si>
  <si>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</si>
  <si>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</si>
  <si>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</si>
  <si>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</si>
  <si>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</si>
  <si>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</si>
  <si>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</si>
  <si>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</si>
  <si>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</si>
  <si>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</si>
  <si>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</si>
  <si>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</si>
  <si>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</si>
  <si>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</si>
  <si>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</si>
  <si>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</si>
  <si>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</si>
  <si>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</si>
  <si>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</si>
  <si>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</si>
  <si>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</si>
  <si>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</si>
  <si>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</si>
  <si>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</si>
  <si>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</si>
  <si>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</si>
  <si>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</si>
  <si>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</si>
  <si>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</si>
  <si>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</si>
  <si>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</si>
  <si>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</si>
  <si>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</si>
  <si>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</si>
  <si>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</si>
  <si>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</si>
  <si>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</si>
  <si>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</si>
  <si>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</si>
  <si>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</si>
  <si>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</si>
  <si>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</si>
  <si>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</si>
  <si>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</si>
  <si>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</si>
  <si>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</si>
  <si>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</si>
  <si>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</si>
  <si>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</si>
  <si>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</si>
  <si>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</si>
  <si>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</si>
  <si>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</si>
  <si>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</si>
  <si>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</si>
  <si>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</si>
  <si>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</si>
  <si>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</si>
  <si>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</si>
  <si>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</si>
  <si>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</si>
  <si>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</si>
  <si>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</si>
  <si>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</si>
  <si>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</si>
  <si>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</si>
  <si>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</si>
  <si>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</si>
  <si>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</si>
  <si>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</si>
  <si>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</si>
  <si>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</si>
  <si>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</si>
  <si>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</si>
  <si>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</si>
  <si>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</si>
  <si>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</si>
  <si>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</si>
  <si>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</si>
  <si>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</si>
  <si>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</si>
  <si>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</si>
  <si>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</si>
  <si>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</si>
  <si>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</si>
  <si>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</si>
  <si>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</si>
  <si>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</si>
  <si>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</si>
  <si>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</si>
  <si>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</si>
  <si>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</si>
  <si>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</si>
  <si>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</si>
  <si>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</si>
  <si>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</si>
  <si>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</si>
  <si>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</si>
  <si>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</si>
  <si>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</si>
  <si>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</si>
  <si>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</si>
  <si>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</si>
  <si>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</si>
  <si>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</si>
  <si>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</si>
  <si>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</si>
  <si>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</si>
  <si>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</si>
  <si>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</si>
  <si>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</si>
  <si>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</si>
  <si>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</si>
  <si>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</si>
  <si>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</si>
  <si>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</si>
  <si>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</si>
  <si>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</si>
  <si>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</si>
  <si>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</si>
  <si>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</si>
  <si>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</si>
  <si>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</si>
  <si>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</si>
  <si>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</si>
  <si>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</si>
  <si>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</si>
  <si>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</si>
  <si>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</si>
  <si>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</si>
  <si>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</si>
  <si>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</si>
  <si>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</si>
  <si>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</si>
  <si>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</si>
  <si>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</si>
  <si>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</si>
  <si>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</si>
  <si>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</si>
  <si>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</si>
  <si>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</si>
  <si>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</si>
  <si>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</si>
  <si>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</si>
  <si>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</si>
  <si>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</si>
  <si>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</si>
  <si>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</si>
  <si>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</si>
  <si>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</si>
  <si>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</si>
  <si>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</si>
  <si>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</si>
  <si>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</si>
  <si>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</si>
  <si>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</si>
  <si>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</si>
  <si>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</si>
  <si>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</si>
  <si>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</si>
  <si>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</si>
  <si>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</si>
  <si>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</si>
  <si>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</si>
  <si>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</si>
  <si>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</si>
  <si>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</si>
  <si>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</si>
  <si>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</si>
  <si>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</si>
  <si>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</si>
  <si>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</si>
  <si>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</si>
  <si>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</si>
  <si>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</si>
  <si>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</si>
  <si>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</si>
  <si>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</si>
  <si>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</si>
  <si>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</si>
  <si>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</si>
  <si>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</si>
  <si>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</si>
  <si>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</si>
  <si>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</si>
  <si>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</si>
  <si>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</si>
  <si>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</si>
  <si>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</si>
  <si>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</si>
  <si>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</si>
  <si>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</si>
  <si>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</si>
  <si>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</si>
  <si>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</si>
  <si>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</si>
  <si>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</si>
  <si>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</si>
  <si>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</si>
  <si>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</si>
  <si>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</si>
  <si>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</si>
  <si>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</si>
  <si>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</si>
  <si>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</si>
  <si>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</si>
  <si>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</si>
  <si>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</si>
  <si>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</si>
  <si>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</si>
  <si>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</si>
  <si>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</si>
  <si>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</si>
  <si>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</si>
  <si>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</si>
  <si>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</si>
  <si>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</si>
  <si>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</si>
  <si>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</si>
  <si>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</si>
  <si>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</si>
  <si>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</si>
  <si>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</si>
  <si>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</si>
  <si>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</si>
  <si>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</si>
  <si>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</si>
  <si>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</si>
  <si>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</si>
  <si>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</si>
  <si>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</si>
  <si>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</si>
  <si>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</si>
  <si>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</si>
  <si>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</si>
  <si>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</si>
  <si>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</si>
  <si>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</si>
  <si>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</si>
  <si>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</si>
  <si>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</si>
  <si>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</si>
  <si>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</si>
  <si>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</si>
  <si>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</si>
  <si>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</si>
  <si>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</si>
  <si>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</si>
  <si>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</si>
  <si>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</si>
  <si>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</si>
  <si>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</si>
  <si>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</si>
  <si>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</si>
  <si>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</si>
  <si>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</si>
  <si>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</si>
  <si>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</si>
  <si>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</si>
  <si>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</si>
  <si>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</si>
  <si>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</si>
  <si>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</si>
  <si>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</si>
  <si>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</si>
  <si>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</si>
  <si>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</si>
  <si>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</si>
  <si>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</si>
  <si>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</si>
  <si>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</si>
  <si>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</si>
  <si>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</si>
  <si>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</si>
  <si>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</si>
  <si>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</si>
  <si>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</si>
  <si>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</si>
  <si>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</si>
  <si>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</si>
  <si>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</si>
  <si>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</si>
  <si>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</si>
  <si>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</si>
  <si>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</si>
  <si>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</si>
  <si>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</si>
  <si>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</si>
  <si>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</si>
  <si>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</si>
  <si>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</si>
  <si>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</si>
  <si>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</si>
  <si>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</si>
  <si>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</si>
  <si>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</si>
  <si>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</si>
  <si>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</si>
  <si>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</si>
  <si>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</si>
  <si>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</si>
  <si>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</si>
  <si>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</si>
  <si>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</si>
  <si>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</si>
  <si>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</si>
  <si>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</si>
  <si>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</si>
  <si>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</si>
  <si>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</si>
  <si>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</si>
  <si>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</si>
  <si>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</si>
  <si>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</si>
  <si>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</si>
  <si>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</si>
  <si>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</si>
  <si>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</si>
  <si>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</si>
  <si>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</si>
  <si>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</si>
  <si>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</si>
  <si>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</si>
  <si>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</si>
  <si>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</si>
  <si>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</si>
  <si>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</si>
  <si>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</si>
  <si>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</si>
  <si>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</si>
  <si>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</si>
  <si>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</si>
  <si>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</si>
  <si>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</si>
  <si>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</si>
  <si>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</si>
  <si>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</si>
  <si>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</si>
  <si>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</si>
  <si>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</si>
  <si>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</si>
  <si>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</si>
  <si>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</si>
  <si>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</si>
  <si>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</si>
  <si>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</si>
  <si>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</si>
  <si>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</si>
  <si>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</si>
  <si>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</si>
  <si>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</si>
  <si>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</si>
  <si>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</si>
  <si>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</si>
  <si>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</si>
  <si>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</si>
  <si>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</si>
  <si>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</si>
  <si>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</si>
  <si>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</si>
  <si>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</si>
  <si>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</si>
  <si>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</si>
  <si>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</si>
  <si>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</si>
  <si>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</si>
  <si>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</si>
  <si>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</si>
  <si>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</si>
  <si>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</si>
  <si>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</si>
  <si>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</si>
  <si>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</si>
  <si>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</si>
  <si>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</si>
  <si>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</si>
  <si>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</si>
  <si>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</si>
  <si>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</si>
  <si>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</si>
  <si>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</si>
  <si>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</si>
  <si>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</si>
  <si>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</si>
  <si>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</si>
  <si>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</si>
  <si>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</si>
  <si>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</si>
  <si>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</si>
  <si>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</si>
  <si>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</si>
  <si>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</si>
  <si>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</si>
  <si>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</si>
  <si>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</si>
  <si>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</si>
  <si>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</si>
  <si>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</si>
  <si>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</si>
  <si>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</si>
  <si>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</si>
  <si>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</si>
  <si>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</si>
  <si>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</si>
  <si>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</si>
  <si>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</si>
  <si>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</si>
  <si>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</si>
  <si>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</si>
  <si>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</si>
  <si>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</si>
  <si>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</si>
  <si>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</si>
  <si>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</si>
  <si>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</si>
  <si>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</si>
  <si>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</si>
  <si>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</si>
  <si>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</si>
  <si>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</si>
  <si>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</si>
  <si>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</si>
  <si>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</si>
  <si>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</si>
  <si>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</si>
  <si>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</si>
  <si>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</si>
  <si>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</si>
  <si>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</si>
  <si>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</si>
  <si>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</si>
  <si>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</si>
  <si>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</si>
  <si>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</si>
  <si>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</si>
  <si>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</si>
  <si>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</si>
  <si>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</si>
  <si>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</si>
  <si>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</si>
  <si>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</si>
  <si>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</si>
  <si>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</si>
  <si>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</si>
  <si>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</si>
  <si>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</si>
  <si>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</si>
  <si>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</si>
  <si>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</si>
  <si>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</si>
  <si>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</si>
  <si>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</si>
  <si>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</si>
  <si>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</si>
  <si>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</si>
  <si>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</si>
  <si>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</si>
  <si>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</si>
  <si>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</si>
  <si>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</si>
  <si>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</si>
  <si>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</si>
  <si>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</si>
  <si>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</si>
  <si>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</si>
  <si>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</si>
  <si>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</si>
  <si>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</si>
  <si>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</si>
  <si>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</si>
  <si>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</si>
  <si>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</si>
  <si>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</si>
  <si>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</si>
  <si>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</si>
  <si>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</si>
  <si>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</si>
  <si>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</si>
  <si>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</si>
  <si>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</si>
  <si>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</si>
  <si>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</si>
  <si>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</si>
  <si>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</si>
  <si>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</si>
  <si>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</si>
  <si>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</si>
  <si>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</si>
  <si>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</si>
  <si>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</si>
  <si>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</si>
  <si>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</si>
  <si>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</si>
  <si>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</si>
  <si>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</si>
  <si>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</si>
  <si>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</si>
  <si>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</si>
  <si>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</si>
  <si>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</si>
  <si>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</si>
  <si>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</si>
  <si>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</si>
  <si>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</si>
  <si>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</si>
  <si>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</si>
  <si>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</si>
  <si>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</si>
  <si>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</si>
  <si>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</si>
  <si>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</si>
  <si>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</si>
  <si>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</si>
  <si>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</si>
  <si>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</si>
  <si>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</si>
  <si>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</si>
  <si>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</si>
  <si>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</si>
  <si>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</si>
  <si>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</si>
  <si>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</si>
  <si>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</si>
  <si>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</si>
  <si>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</si>
  <si>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</si>
  <si>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</si>
  <si>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</si>
  <si>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</si>
  <si>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</si>
  <si>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</si>
  <si>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</si>
  <si>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</si>
  <si>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</si>
  <si>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</si>
  <si>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</si>
  <si>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</si>
  <si>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</si>
  <si>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</si>
  <si>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</si>
  <si>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</si>
  <si>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</si>
  <si>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</si>
  <si>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</si>
  <si>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</si>
  <si>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</si>
  <si>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</si>
  <si>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</si>
  <si>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</si>
  <si>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</si>
  <si>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</si>
  <si>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</si>
  <si>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</si>
  <si>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</si>
  <si>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</si>
  <si>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</si>
  <si>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</si>
  <si>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</si>
  <si>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</si>
  <si>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</si>
  <si>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</si>
  <si>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</si>
  <si>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</si>
  <si>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</si>
  <si>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</si>
  <si>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</si>
  <si>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</si>
  <si>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</si>
  <si>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</si>
  <si>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</si>
  <si>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</si>
  <si>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</si>
  <si>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</si>
  <si>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</si>
  <si>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</si>
  <si>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</si>
  <si>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</si>
  <si>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</si>
  <si>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</si>
  <si>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</si>
  <si>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</si>
  <si>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</si>
  <si>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</si>
  <si>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</si>
  <si>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</si>
  <si>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</si>
  <si>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</si>
  <si>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</si>
  <si>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</si>
  <si>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</si>
  <si>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</si>
  <si>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</si>
  <si>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</si>
  <si>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</si>
  <si>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</si>
  <si>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</si>
  <si>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</si>
  <si>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</si>
  <si>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</si>
  <si>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</si>
  <si>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</si>
  <si>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</si>
  <si>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</si>
  <si>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</si>
  <si>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</si>
  <si>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</si>
  <si>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</si>
  <si>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</si>
  <si>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</si>
  <si>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</si>
  <si>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</si>
  <si>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</si>
  <si>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</si>
  <si>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</si>
  <si>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</si>
  <si>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</si>
  <si>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</si>
  <si>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</si>
  <si>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</si>
  <si>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</si>
  <si>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</si>
  <si>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</si>
  <si>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</si>
  <si>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</si>
  <si>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</si>
  <si>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</si>
  <si>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</si>
  <si>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</si>
  <si>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</si>
  <si>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</si>
  <si>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</si>
  <si>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</si>
  <si>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</si>
  <si>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</si>
  <si>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</si>
  <si>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</si>
  <si>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</si>
  <si>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</si>
  <si>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</si>
  <si>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</si>
  <si>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</si>
  <si>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</si>
  <si>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</si>
  <si>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</si>
  <si>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</si>
  <si>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</si>
  <si>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</si>
  <si>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</si>
  <si>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</si>
  <si>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</si>
  <si>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</si>
  <si>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</si>
  <si>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</si>
  <si>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</si>
  <si>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</si>
  <si>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</si>
  <si>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</si>
  <si>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</si>
  <si>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</si>
  <si>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</si>
  <si>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</si>
  <si>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</si>
  <si>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</si>
  <si>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</si>
  <si>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</si>
  <si>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</si>
  <si>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</si>
  <si>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</si>
  <si>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</si>
  <si>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</si>
  <si>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</si>
  <si>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</si>
  <si>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</si>
  <si>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</si>
  <si>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</si>
  <si>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</si>
  <si>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</si>
  <si>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</si>
  <si>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</si>
  <si>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</si>
  <si>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</si>
  <si>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</si>
  <si>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</si>
  <si>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</si>
  <si>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</si>
  <si>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</si>
  <si>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</si>
  <si>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</si>
  <si>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</si>
  <si>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</si>
  <si>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</si>
  <si>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</si>
  <si>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</si>
  <si>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</si>
  <si>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</si>
  <si>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</si>
  <si>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</si>
  <si>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</si>
  <si>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</si>
  <si>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</si>
  <si>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</si>
  <si>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</si>
  <si>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</si>
  <si>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</si>
  <si>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</si>
  <si>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</si>
  <si>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</si>
  <si>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</si>
  <si>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</si>
  <si>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</si>
  <si>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</si>
  <si>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</si>
  <si>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</si>
  <si>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</si>
  <si>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</si>
  <si>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</si>
  <si>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</si>
  <si>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</si>
  <si>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</si>
  <si>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</si>
  <si>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</si>
  <si>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</si>
  <si>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</si>
  <si>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</si>
  <si>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</si>
  <si>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</si>
  <si>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</si>
  <si>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</si>
  <si>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</si>
  <si>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</si>
  <si>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</si>
  <si>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</si>
  <si>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</si>
  <si>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</si>
  <si>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</si>
  <si>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</si>
  <si>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</si>
  <si>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</si>
  <si>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</si>
  <si>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</si>
  <si>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</si>
  <si>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</si>
  <si>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</si>
  <si>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</si>
  <si>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</si>
  <si>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</si>
  <si>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</si>
  <si>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</si>
  <si>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</si>
  <si>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</si>
  <si>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</si>
  <si>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</si>
  <si>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</si>
  <si>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</si>
  <si>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</si>
  <si>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</si>
  <si>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</si>
  <si>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</si>
  <si>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</si>
  <si>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</si>
  <si>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</si>
  <si>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</si>
  <si>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</si>
  <si>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</si>
  <si>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</si>
  <si>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</si>
  <si>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</si>
  <si>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</si>
  <si>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</si>
  <si>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</si>
  <si>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</si>
  <si>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</si>
  <si>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</si>
  <si>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</si>
  <si>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</si>
  <si>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</si>
  <si>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</si>
  <si>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</si>
  <si>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</si>
  <si>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</si>
  <si>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</si>
  <si>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</si>
  <si>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</si>
  <si>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</si>
  <si>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</si>
  <si>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</si>
  <si>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</si>
  <si>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</si>
  <si>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</si>
  <si>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</si>
  <si>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</si>
  <si>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</si>
  <si>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</si>
  <si>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</si>
  <si>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</si>
  <si>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</si>
  <si>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</si>
  <si>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</si>
  <si>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</si>
  <si>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</si>
  <si>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</si>
  <si>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</si>
  <si>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</si>
  <si>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</si>
  <si>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</si>
  <si>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</si>
  <si>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</si>
  <si>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</si>
  <si>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</si>
  <si>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</si>
  <si>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</si>
  <si>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</si>
  <si>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</si>
  <si>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</si>
  <si>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</si>
  <si>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</si>
  <si>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</si>
  <si>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</si>
  <si>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</si>
  <si>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</si>
  <si>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</si>
  <si>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</si>
  <si>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</si>
  <si>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</si>
  <si>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</si>
  <si>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</si>
  <si>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</si>
  <si>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</si>
  <si>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</si>
  <si>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</si>
  <si>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</si>
  <si>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</si>
  <si>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</si>
  <si>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</si>
  <si>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</si>
  <si>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</si>
  <si>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</si>
  <si>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</si>
  <si>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</si>
  <si>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</si>
  <si>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</si>
  <si>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</si>
  <si>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</si>
  <si>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</si>
  <si>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</si>
  <si>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</si>
  <si>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</si>
  <si>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</si>
  <si>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</si>
  <si>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</si>
  <si>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</si>
  <si>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</si>
  <si>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</si>
  <si>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</si>
  <si>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</si>
  <si>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</si>
  <si>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</si>
  <si>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</si>
  <si>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</si>
  <si>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</si>
  <si>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</si>
  <si>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</si>
  <si>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</si>
  <si>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</si>
  <si>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</si>
  <si>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</si>
  <si>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</si>
  <si>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</si>
  <si>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</si>
  <si>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</si>
  <si>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</si>
  <si>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</si>
  <si>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</si>
  <si>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</si>
  <si>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</si>
  <si>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</si>
  <si>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</si>
  <si>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</si>
  <si>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</si>
  <si>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</si>
  <si>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</si>
  <si>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</si>
  <si>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</si>
  <si>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</si>
  <si>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</si>
  <si>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</si>
  <si>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</si>
  <si>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</si>
  <si>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</si>
  <si>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</si>
  <si>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</si>
  <si>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</si>
  <si>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</si>
  <si>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</si>
  <si>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</si>
  <si>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</si>
  <si>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</si>
  <si>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</si>
  <si>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</si>
  <si>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</si>
  <si>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</si>
  <si>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</si>
  <si>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</si>
  <si>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</si>
  <si>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</si>
  <si>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</si>
  <si>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</si>
  <si>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</si>
  <si>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</si>
  <si>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</si>
  <si>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</si>
  <si>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</si>
  <si>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</si>
  <si>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</si>
  <si>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</si>
  <si>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</si>
  <si>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</si>
  <si>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</si>
  <si>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</si>
  <si>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</si>
  <si>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</si>
  <si>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</si>
  <si>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</si>
  <si>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</si>
  <si>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</si>
  <si>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</si>
  <si>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</si>
  <si>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</si>
  <si>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</si>
  <si>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</si>
  <si>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</si>
  <si>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</si>
  <si>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</si>
  <si>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</si>
  <si>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</si>
  <si>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</si>
  <si>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</si>
  <si>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</si>
  <si>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</si>
  <si>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</si>
  <si>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</si>
  <si>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</si>
  <si>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</si>
  <si>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</si>
  <si>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</si>
  <si>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</si>
  <si>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</si>
  <si>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</si>
  <si>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</si>
  <si>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</si>
  <si>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</si>
  <si>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</si>
  <si>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</si>
  <si>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</si>
  <si>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</si>
  <si>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</si>
  <si>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</si>
  <si>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</si>
  <si>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</si>
  <si>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</si>
  <si>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</si>
  <si>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</si>
  <si>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</si>
  <si>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</si>
  <si>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</si>
  <si>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</si>
  <si>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</si>
  <si>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</si>
  <si>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</si>
  <si>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</si>
  <si>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</si>
  <si>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</si>
  <si>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</si>
  <si>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</si>
  <si>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</si>
  <si>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</si>
  <si>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</si>
  <si>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</si>
  <si>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</si>
  <si>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</si>
  <si>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</si>
  <si>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</si>
  <si>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</si>
  <si>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</si>
  <si>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</si>
  <si>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</si>
  <si>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</si>
  <si>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</si>
  <si>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</si>
  <si>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</si>
  <si>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</si>
  <si>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</si>
  <si>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</si>
  <si>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</si>
  <si>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</si>
  <si>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</si>
  <si>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</si>
  <si>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</si>
  <si>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</si>
  <si>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</si>
  <si>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</si>
  <si>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</si>
  <si>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</si>
  <si>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</si>
  <si>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</si>
  <si>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</si>
  <si>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</si>
  <si>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</si>
  <si>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</si>
  <si>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</si>
  <si>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</si>
  <si>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</si>
  <si>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</si>
  <si>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</si>
  <si>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</si>
  <si>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</si>
  <si>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</si>
  <si>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</si>
  <si>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</si>
  <si>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</si>
  <si>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</si>
  <si>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</si>
  <si>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</si>
  <si>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</si>
  <si>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</si>
  <si>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</si>
  <si>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</si>
  <si>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</si>
  <si>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</si>
  <si>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</si>
  <si>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</si>
  <si>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</si>
  <si>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</si>
  <si>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</si>
  <si>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</si>
  <si>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</si>
  <si>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</si>
  <si>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</si>
  <si>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</si>
  <si>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</si>
  <si>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</si>
  <si>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</si>
  <si>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</si>
  <si>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</si>
  <si>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</si>
  <si>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</si>
  <si>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</si>
  <si>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</si>
  <si>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</si>
  <si>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</si>
  <si>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</si>
  <si>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</si>
  <si>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</si>
  <si>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</si>
  <si>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</si>
  <si>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</si>
  <si>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</si>
  <si>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</si>
  <si>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</si>
  <si>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</si>
  <si>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</si>
  <si>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</si>
  <si>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</si>
  <si>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</si>
  <si>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</si>
  <si>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</si>
  <si>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</si>
  <si>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</si>
  <si>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</si>
  <si>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</si>
  <si>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</si>
  <si>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</si>
  <si>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</si>
  <si>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</si>
  <si>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</si>
  <si>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</si>
  <si>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</si>
  <si>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</si>
  <si>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</si>
  <si>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</si>
  <si>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</si>
  <si>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</si>
  <si>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</si>
  <si>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</si>
  <si>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</si>
  <si>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</si>
  <si>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</si>
  <si>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</si>
  <si>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</si>
  <si>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</si>
  <si>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</si>
  <si>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</si>
  <si>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</si>
  <si>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</si>
  <si>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</si>
  <si>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</si>
  <si>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</si>
  <si>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</si>
  <si>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</si>
  <si>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</si>
  <si>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</si>
  <si>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</si>
  <si>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</si>
  <si>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</si>
  <si>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</si>
  <si>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</si>
  <si>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</si>
  <si>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</si>
  <si>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</si>
  <si>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</si>
  <si>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</si>
  <si>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</si>
  <si>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</si>
  <si>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</si>
  <si>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</si>
  <si>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</si>
  <si>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</si>
  <si>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</si>
  <si>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</si>
  <si>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</si>
  <si>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</si>
  <si>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</si>
  <si>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</si>
  <si>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</si>
  <si>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</si>
  <si>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</si>
  <si>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</si>
  <si>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</si>
  <si>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</si>
  <si>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</si>
  <si>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</si>
  <si>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</si>
  <si>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</si>
  <si>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</si>
  <si>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</si>
  <si>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</si>
  <si>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</si>
  <si>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</si>
  <si>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</si>
  <si>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</si>
  <si>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</si>
  <si>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</si>
  <si>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</si>
  <si>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</si>
  <si>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</si>
  <si>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</si>
  <si>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</si>
  <si>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</si>
  <si>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</si>
  <si>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</si>
  <si>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</si>
  <si>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</si>
  <si>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</si>
  <si>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</si>
  <si>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</si>
  <si>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</si>
  <si>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</si>
  <si>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</si>
  <si>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</si>
  <si>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</si>
  <si>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</si>
  <si>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</si>
  <si>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</si>
  <si>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</si>
  <si>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</si>
  <si>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</si>
  <si>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</si>
  <si>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</si>
  <si>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</si>
  <si>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</si>
  <si>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</si>
  <si>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</si>
  <si>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</si>
  <si>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</si>
  <si>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</si>
  <si>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</si>
  <si>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</si>
  <si>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</si>
  <si>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</si>
  <si>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</si>
  <si>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</si>
  <si>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</si>
  <si>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</si>
  <si>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</si>
  <si>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</si>
  <si>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</si>
  <si>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</si>
  <si>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</si>
  <si>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</si>
  <si>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</si>
  <si>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</si>
  <si>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</si>
  <si>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</si>
  <si>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</si>
  <si>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</si>
  <si>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</si>
  <si>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</si>
  <si>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</si>
  <si>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</si>
  <si>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</si>
  <si>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</si>
  <si>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</si>
  <si>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</si>
  <si>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</si>
  <si>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</si>
  <si>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</si>
  <si>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</si>
  <si>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</si>
  <si>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</si>
  <si>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</si>
  <si>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</si>
  <si>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</si>
  <si>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</si>
  <si>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</si>
  <si>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</si>
  <si>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</si>
  <si>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</si>
  <si>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</si>
  <si>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</si>
  <si>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</si>
  <si>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</si>
  <si>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</si>
  <si>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</si>
  <si>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</si>
  <si>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</si>
  <si>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</si>
  <si>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</si>
  <si>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</si>
  <si>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</si>
  <si>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</si>
  <si>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</si>
  <si>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</si>
  <si>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</si>
  <si>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</si>
  <si>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</si>
  <si>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</si>
  <si>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</si>
  <si>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</si>
  <si>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</si>
  <si>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</si>
  <si>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</si>
  <si>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</si>
  <si>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</si>
  <si>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</si>
  <si>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</si>
  <si>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</si>
  <si>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</si>
  <si>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</si>
  <si>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</si>
  <si>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</si>
  <si>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</si>
  <si>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</si>
  <si>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</si>
  <si>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</si>
  <si>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</si>
  <si>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</si>
  <si>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</si>
  <si>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</si>
  <si>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</si>
  <si>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</si>
  <si>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</si>
  <si>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</si>
  <si>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</si>
  <si>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</si>
  <si>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</si>
  <si>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</si>
  <si>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</si>
  <si>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</si>
  <si>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</si>
  <si>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</si>
  <si>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</si>
  <si>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</si>
  <si>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</si>
  <si>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</si>
  <si>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</si>
  <si>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</si>
  <si>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</si>
  <si>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</si>
  <si>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</si>
  <si>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</si>
  <si>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</si>
  <si>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</si>
  <si>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</si>
  <si>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</si>
  <si>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</si>
  <si>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</si>
  <si>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</si>
  <si>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</si>
  <si>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</si>
  <si>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</si>
  <si>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</si>
  <si>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</si>
  <si>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</si>
  <si>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</si>
  <si>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</si>
  <si>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</si>
  <si>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</si>
  <si>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</si>
  <si>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</si>
  <si>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</si>
  <si>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</si>
  <si>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</si>
  <si>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</si>
  <si>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</si>
  <si>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</si>
  <si>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</si>
  <si>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</si>
  <si>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</si>
  <si>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</si>
  <si>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</si>
  <si>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</si>
  <si>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</si>
  <si>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</si>
  <si>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</si>
  <si>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</si>
  <si>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</si>
  <si>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</si>
  <si>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</si>
  <si>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</si>
  <si>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</si>
  <si>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</si>
  <si>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</si>
  <si>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</si>
  <si>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</si>
  <si>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</si>
  <si>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</si>
  <si>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</si>
  <si>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</si>
  <si>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</si>
  <si>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</si>
  <si>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</si>
  <si>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</si>
  <si>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</si>
  <si>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</si>
  <si>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</si>
  <si>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</si>
  <si>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</si>
  <si>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</si>
  <si>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</si>
  <si>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</si>
  <si>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</si>
  <si>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</si>
  <si>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</si>
  <si>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</si>
  <si>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</si>
  <si>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</si>
  <si>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</si>
  <si>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</si>
  <si>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</si>
  <si>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</si>
  <si>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</si>
  <si>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</si>
  <si>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</si>
  <si>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</si>
  <si>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</si>
  <si>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</si>
  <si>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</si>
  <si>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</si>
  <si>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</si>
  <si>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</si>
  <si>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</si>
  <si>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</si>
  <si>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</si>
  <si>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</si>
  <si>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</si>
  <si>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</si>
  <si>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</si>
  <si>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</si>
  <si>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</si>
  <si>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</si>
  <si>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</si>
  <si>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</si>
  <si>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</si>
  <si>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</si>
  <si>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</si>
  <si>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</si>
  <si>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</si>
  <si>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</si>
  <si>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</si>
  <si>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</si>
  <si>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</si>
  <si>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</si>
  <si>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</si>
  <si>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</si>
  <si>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</si>
  <si>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</si>
  <si>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</si>
  <si>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</si>
  <si>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</si>
  <si>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</si>
  <si>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</si>
  <si>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</si>
  <si>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</si>
  <si>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</si>
  <si>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</si>
  <si>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</si>
  <si>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</si>
  <si>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</si>
  <si>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</si>
  <si>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</si>
  <si>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</si>
  <si>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</si>
  <si>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</si>
  <si>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</si>
  <si>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</si>
  <si>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</si>
  <si>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</si>
  <si>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</si>
  <si>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</si>
  <si>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</si>
  <si>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</si>
  <si>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</si>
  <si>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</si>
  <si>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</si>
  <si>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</si>
  <si>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</si>
  <si>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</si>
  <si>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</si>
  <si>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</si>
  <si>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</si>
  <si>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</si>
  <si>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</si>
  <si>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</si>
  <si>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</si>
  <si>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</si>
  <si>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</si>
  <si>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</si>
  <si>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</si>
  <si>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</si>
  <si>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</si>
  <si>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</si>
  <si>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</si>
  <si>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</si>
  <si>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</si>
  <si>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</si>
  <si>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</si>
  <si>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</si>
  <si>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</si>
  <si>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</si>
  <si>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</si>
  <si>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</si>
  <si>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</si>
  <si>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</si>
  <si>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</si>
  <si>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</si>
  <si>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</si>
  <si>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</si>
  <si>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</si>
  <si>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</si>
  <si>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</si>
  <si>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</si>
  <si>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</si>
  <si>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</si>
  <si>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</si>
  <si>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</si>
  <si>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</si>
  <si>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</si>
  <si>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</si>
  <si>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</si>
  <si>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</si>
  <si>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</si>
  <si>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</si>
  <si>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</si>
  <si>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</si>
  <si>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</si>
  <si>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</si>
  <si>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</si>
  <si>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</si>
  <si>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</si>
  <si>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</si>
  <si>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</si>
  <si>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</si>
  <si>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</si>
  <si>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</si>
  <si>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</si>
  <si>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</si>
  <si>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</si>
  <si>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</si>
  <si>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</si>
  <si>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</si>
  <si>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</si>
  <si>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</si>
  <si>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</si>
  <si>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</si>
  <si>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</si>
  <si>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</si>
  <si>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</si>
  <si>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</si>
  <si>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</si>
  <si>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</si>
  <si>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</si>
  <si>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</si>
  <si>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</si>
  <si>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</si>
  <si>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</si>
  <si>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</si>
  <si>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</si>
  <si>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</si>
  <si>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</si>
  <si>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</si>
  <si>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</si>
  <si>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</si>
  <si>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</si>
  <si>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</si>
  <si>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</si>
  <si>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</si>
  <si>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</si>
  <si>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</si>
  <si>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</si>
  <si>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</si>
  <si>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</si>
  <si>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</si>
  <si>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</si>
  <si>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</si>
  <si>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</si>
  <si>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</si>
  <si>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</si>
  <si>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</si>
  <si>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 xml:space="preserve">Owner of the existing Line </t>
  </si>
  <si>
    <t>Voltage Level</t>
  </si>
  <si>
    <t>Tower No of existing Line</t>
  </si>
  <si>
    <t xml:space="preserve">Village Name </t>
  </si>
  <si>
    <t>Proposal Subitted by KEC to PGCIL.</t>
  </si>
  <si>
    <t xml:space="preserve">Status </t>
  </si>
  <si>
    <t xml:space="preserve">Concerned person Name &amp; Mobile No. </t>
  </si>
  <si>
    <t xml:space="preserve">Latest Status </t>
  </si>
  <si>
    <t>Proposal Submitted to Concerned agency</t>
  </si>
  <si>
    <t xml:space="preserve">Joint Inspection Done on </t>
  </si>
  <si>
    <t xml:space="preserve">Approved </t>
  </si>
  <si>
    <t>Plan To Submit</t>
  </si>
  <si>
    <t>PLC</t>
  </si>
  <si>
    <t>AP46 TO AP47</t>
  </si>
  <si>
    <t>400KV D/C XING</t>
  </si>
  <si>
    <t xml:space="preserve">400KV </t>
  </si>
  <si>
    <t>26/02/26</t>
  </si>
  <si>
    <t>AP59 TO AP60</t>
  </si>
  <si>
    <t>132KV D/C</t>
  </si>
  <si>
    <t xml:space="preserve">132KV </t>
  </si>
  <si>
    <t>20/02/2026</t>
  </si>
  <si>
    <t>AP74 TO AP75</t>
  </si>
  <si>
    <t>132KV S/C</t>
  </si>
  <si>
    <t>14/02/2026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</si>
  <si>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</si>
  <si>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</si>
  <si>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</si>
  <si>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</si>
  <si>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</si>
  <si>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</si>
  <si>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</si>
  <si>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</si>
  <si>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</si>
  <si>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</si>
  <si>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</si>
  <si>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</si>
  <si>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</si>
  <si>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</si>
  <si>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</si>
  <si>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</si>
  <si>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</si>
  <si>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</si>
  <si>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</si>
  <si>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</si>
  <si>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</si>
  <si>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</si>
  <si>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20/1/2026</t>
  </si>
  <si>
    <t>AP118 TO AP119</t>
  </si>
  <si>
    <t>N.H-52</t>
  </si>
  <si>
    <t>AP133 TO AP134</t>
  </si>
  <si>
    <t>N.H</t>
  </si>
  <si>
    <t>SH</t>
  </si>
  <si>
    <t>AP45 TO AP46</t>
  </si>
  <si>
    <t>S.H-26</t>
  </si>
  <si>
    <t>AP81 TO AP82</t>
  </si>
  <si>
    <t>S.H-39</t>
  </si>
  <si>
    <t>AP84 TO AP85</t>
  </si>
  <si>
    <t>Rlwy.</t>
  </si>
  <si>
    <t>AP50 TO AP51</t>
  </si>
  <si>
    <t>OHE NO-168/16 &amp; OHE NO- 168/17</t>
  </si>
  <si>
    <t>111A TO 111B</t>
  </si>
  <si>
    <t>AP117 TO AP118</t>
  </si>
  <si>
    <t>Pipe Line</t>
  </si>
  <si>
    <t>28/01/26</t>
  </si>
  <si>
    <t>AP82 TO AP83</t>
  </si>
  <si>
    <t>WAGH RIVER</t>
  </si>
  <si>
    <t>AP88-AP89</t>
  </si>
  <si>
    <t>URI BAGH RIVER</t>
  </si>
  <si>
    <t>AP96 TO AP97</t>
  </si>
  <si>
    <t>NARMADA RIVER</t>
  </si>
  <si>
    <t>15/02/26</t>
  </si>
  <si>
    <t>AP135 TO AP136</t>
  </si>
  <si>
    <t>KUNDA RIVER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</si>
  <si>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</si>
  <si>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</si>
  <si>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</si>
  <si>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</si>
  <si>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</si>
  <si>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</si>
  <si>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</si>
  <si>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</si>
  <si>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</si>
  <si>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</si>
  <si>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</si>
  <si>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</si>
  <si>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</si>
  <si>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</si>
  <si>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</si>
  <si>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</si>
  <si>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</si>
  <si>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</si>
  <si>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</si>
  <si>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</si>
  <si>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</si>
  <si>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</si>
  <si>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</si>
  <si>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</si>
  <si>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</si>
  <si>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</si>
  <si>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</si>
  <si>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</si>
  <si>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</si>
  <si>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</si>
  <si>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</si>
  <si>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</si>
  <si>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</si>
  <si>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</si>
  <si>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</si>
  <si>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</si>
  <si>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</si>
  <si>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</si>
  <si>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</si>
  <si>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</si>
  <si>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</si>
  <si>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</si>
  <si>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</si>
  <si>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</si>
  <si>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</si>
  <si>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</si>
  <si>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</si>
  <si>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</si>
  <si>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</si>
  <si>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</si>
  <si>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</si>
  <si>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</si>
  <si>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</si>
  <si>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</si>
  <si>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</si>
  <si>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</si>
  <si>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</si>
  <si>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</si>
  <si>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</si>
  <si>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</si>
  <si>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</si>
  <si>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</si>
  <si>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</si>
  <si>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</si>
  <si>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</si>
  <si>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</si>
  <si>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</si>
  <si>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</si>
  <si>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</si>
  <si>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</si>
  <si>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</si>
  <si>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</si>
  <si>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</si>
  <si>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</si>
  <si>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</si>
  <si>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</si>
  <si>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</si>
  <si>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</si>
  <si>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</si>
  <si>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</si>
  <si>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</si>
  <si>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</si>
  <si>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</si>
  <si>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</si>
  <si>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</si>
  <si>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</si>
  <si>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</si>
  <si>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</si>
  <si>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</si>
  <si>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</si>
  <si>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</si>
  <si>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</si>
  <si>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</si>
  <si>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</si>
  <si>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</si>
  <si>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</si>
  <si>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</si>
  <si>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</si>
  <si>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</si>
  <si>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</si>
  <si>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</si>
  <si>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</si>
  <si>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</si>
  <si>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</si>
  <si>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</si>
  <si>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</si>
  <si>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</si>
  <si>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</si>
  <si>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</si>
  <si>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</si>
  <si>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</si>
  <si>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</si>
  <si>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</si>
  <si>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</si>
  <si>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</si>
  <si>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</si>
  <si>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</si>
  <si>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</si>
  <si>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</si>
  <si>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</si>
  <si>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</si>
  <si>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</si>
  <si>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</si>
  <si>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</si>
  <si>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</si>
  <si>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</si>
  <si>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</si>
  <si>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</si>
  <si>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</si>
  <si>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</si>
  <si>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</si>
  <si>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</si>
  <si>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</si>
  <si>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</si>
  <si>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</si>
  <si>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</si>
  <si>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</si>
  <si>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</si>
  <si>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Excavation Completed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</si>
  <si>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</si>
  <si>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</si>
  <si>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</si>
  <si>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</si>
  <si>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</si>
  <si>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</si>
  <si>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</si>
  <si>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</si>
  <si>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</si>
  <si>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</si>
  <si>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</si>
  <si>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</si>
  <si>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</si>
  <si>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</si>
  <si>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</si>
  <si>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</si>
  <si>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</si>
  <si>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</si>
  <si>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</si>
  <si>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</si>
  <si>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</si>
  <si>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</si>
  <si>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</si>
  <si>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</si>
  <si>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</si>
  <si>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</si>
  <si>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</si>
  <si>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</si>
  <si>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</si>
  <si>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</si>
  <si>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</si>
  <si>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</si>
  <si>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</si>
  <si>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</si>
  <si>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</si>
  <si>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</si>
  <si>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</si>
  <si>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</si>
  <si>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</si>
  <si>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</si>
  <si>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</si>
  <si>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</si>
  <si>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</si>
  <si>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</si>
  <si>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</si>
  <si>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</si>
  <si>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</si>
  <si>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</si>
  <si>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</si>
  <si>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</si>
  <si>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</si>
  <si>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</si>
  <si>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</si>
  <si>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</si>
  <si>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</si>
  <si>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</si>
  <si>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</si>
  <si>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</si>
  <si>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</si>
  <si>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</si>
  <si>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</si>
  <si>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</si>
  <si>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</si>
  <si>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</si>
  <si>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</si>
  <si>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</si>
  <si>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</si>
  <si>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</si>
  <si>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</si>
  <si>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</si>
  <si>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</si>
  <si>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</si>
  <si>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</si>
  <si>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</si>
  <si>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</si>
  <si>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</si>
  <si>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</si>
  <si>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</si>
  <si>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</si>
  <si>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</si>
  <si>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</si>
  <si>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</si>
  <si>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</si>
  <si>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</si>
  <si>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</si>
  <si>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</si>
  <si>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</si>
  <si>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</si>
  <si>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</si>
  <si>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</si>
  <si>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</si>
  <si>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</si>
  <si>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</si>
  <si>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</si>
  <si>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</si>
  <si>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</si>
  <si>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</si>
  <si>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</si>
  <si>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</si>
  <si>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</si>
  <si>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</si>
  <si>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</si>
  <si>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</si>
  <si>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</si>
  <si>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</si>
  <si>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</si>
  <si>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</si>
  <si>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</si>
  <si>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</si>
  <si>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</si>
  <si>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</si>
  <si>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</si>
  <si>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</si>
  <si>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</si>
  <si>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</si>
  <si>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</si>
  <si>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</si>
  <si>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</si>
  <si>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</si>
  <si>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</si>
  <si>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</si>
  <si>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</si>
  <si>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</si>
  <si>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</si>
  <si>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</si>
  <si>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</si>
  <si>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</si>
  <si>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</si>
  <si>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</si>
  <si>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</si>
  <si>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</si>
  <si>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</si>
  <si>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</si>
  <si>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</si>
  <si>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</si>
  <si>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</si>
  <si>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</si>
  <si>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</si>
  <si>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</si>
  <si>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</si>
  <si>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</si>
  <si>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</si>
  <si>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</si>
  <si>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</si>
  <si>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</si>
  <si>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</si>
  <si>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</si>
  <si>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</si>
  <si>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</si>
  <si>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</si>
  <si>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</si>
  <si>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</si>
  <si>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</si>
  <si>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</si>
  <si>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</si>
  <si>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</si>
  <si>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</si>
  <si>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</si>
  <si>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</si>
  <si>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</si>
  <si>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</si>
  <si>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</si>
  <si>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</si>
  <si>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</si>
  <si>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</si>
  <si>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</si>
  <si>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</si>
  <si>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</si>
  <si>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</si>
  <si>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</si>
  <si>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</si>
  <si>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</si>
  <si>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</si>
  <si>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</si>
  <si>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</si>
  <si>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</si>
  <si>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</si>
  <si>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</si>
  <si>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</si>
  <si>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</si>
  <si>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</si>
  <si>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</si>
  <si>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</si>
  <si>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</si>
  <si>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</si>
  <si>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</si>
  <si>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</si>
  <si>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</si>
  <si>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</si>
  <si>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</si>
  <si>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</si>
  <si>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</si>
  <si>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</si>
  <si>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</si>
  <si>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</si>
  <si>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</si>
  <si>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</si>
  <si>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</si>
  <si>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</si>
  <si>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</si>
  <si>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</si>
  <si>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</si>
  <si>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</si>
  <si>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</si>
  <si>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</si>
  <si>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</si>
  <si>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</si>
  <si>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</si>
  <si>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</si>
  <si>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</si>
  <si>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</si>
  <si>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</si>
  <si>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</si>
  <si>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</si>
  <si>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</si>
  <si>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</si>
  <si>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</si>
  <si>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</si>
  <si>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</si>
  <si>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</si>
  <si>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</si>
  <si>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</si>
  <si>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</si>
  <si>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</si>
  <si>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</si>
  <si>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</si>
  <si>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</si>
  <si>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</si>
  <si>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</si>
  <si>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</si>
  <si>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</si>
  <si>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</si>
  <si>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</si>
  <si>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</si>
  <si>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</si>
  <si>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</si>
  <si>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</si>
  <si>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</si>
  <si>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</si>
  <si>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</si>
  <si>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</si>
  <si>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</si>
  <si>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</si>
  <si>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</si>
  <si>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</si>
  <si>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</si>
  <si>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</si>
  <si>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</si>
  <si>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</si>
  <si>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</si>
  <si>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</si>
  <si>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</si>
  <si>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</si>
  <si>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</si>
  <si>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</si>
  <si>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</si>
  <si>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</si>
  <si>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</si>
  <si>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</si>
  <si>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</si>
  <si>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</si>
  <si>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</si>
  <si>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</si>
  <si>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</si>
  <si>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</si>
  <si>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</si>
  <si>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</si>
  <si>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</si>
  <si>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</si>
  <si>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</si>
  <si>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</si>
  <si>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</si>
  <si>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</si>
  <si>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</si>
  <si>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</si>
  <si>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</si>
  <si>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</si>
  <si>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</si>
  <si>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</si>
  <si>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</si>
  <si>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</si>
  <si>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</si>
  <si>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</si>
  <si>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</si>
  <si>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</si>
  <si>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</si>
  <si>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</si>
  <si>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</si>
  <si>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</si>
  <si>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</si>
  <si>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</si>
  <si>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</si>
  <si>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</si>
  <si>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</si>
  <si>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</si>
  <si>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</si>
  <si>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</si>
  <si>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</si>
  <si>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</si>
  <si>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</si>
  <si>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</si>
  <si>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</si>
  <si>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</si>
  <si>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</si>
  <si>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</si>
  <si>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</si>
  <si>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</si>
  <si>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</si>
  <si>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</si>
  <si>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</si>
  <si>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</si>
  <si>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</si>
  <si>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</si>
  <si>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</si>
  <si>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</si>
  <si>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</si>
  <si>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</si>
  <si>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</si>
  <si>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</si>
  <si>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</si>
  <si>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</si>
  <si>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</si>
  <si>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</si>
  <si>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</si>
  <si>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</si>
  <si>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</si>
  <si>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</si>
  <si>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</si>
  <si>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</si>
  <si>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</si>
  <si>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</si>
  <si>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</si>
  <si>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</si>
  <si>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</si>
  <si>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</si>
  <si>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</si>
  <si>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</si>
  <si>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</si>
  <si>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</si>
  <si>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</si>
  <si>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</si>
  <si>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</si>
  <si>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</si>
  <si>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</si>
  <si>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</si>
  <si>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</si>
  <si>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</si>
  <si>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</si>
  <si>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</si>
  <si>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</si>
  <si>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</si>
  <si>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</si>
  <si>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</si>
  <si>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</si>
  <si>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</si>
  <si>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</si>
  <si>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</si>
  <si>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</si>
  <si>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</si>
  <si>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</si>
  <si>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</si>
  <si>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</si>
  <si>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</si>
  <si>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</si>
  <si>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</si>
  <si>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</si>
  <si>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</si>
  <si>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</si>
  <si>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</si>
  <si>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</si>
  <si>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</si>
  <si>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</si>
  <si>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</si>
  <si>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</si>
  <si>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</si>
  <si>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</si>
  <si>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</si>
  <si>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</si>
  <si>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</si>
  <si>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</si>
  <si>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</si>
  <si>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</si>
  <si>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</si>
  <si>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</si>
  <si>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</si>
  <si>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</si>
  <si>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Pit Marking Done(ROW)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</si>
  <si>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</si>
  <si>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</si>
  <si>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</si>
  <si>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</si>
  <si>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</si>
  <si>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</si>
  <si>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</si>
  <si>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</si>
  <si>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</si>
  <si>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</si>
  <si>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</si>
  <si>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</si>
  <si>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</si>
  <si>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</si>
  <si>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</si>
  <si>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AP30 to AP35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</si>
  <si>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</si>
  <si>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</si>
  <si>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</si>
  <si>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</si>
  <si>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</si>
  <si>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</si>
  <si>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</si>
  <si>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</si>
  <si>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</si>
  <si>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</si>
  <si>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</si>
  <si>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</si>
  <si>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</si>
  <si>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</si>
  <si>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</si>
  <si>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</si>
  <si>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</si>
  <si>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Pawan</t>
  </si>
  <si>
    <t>RCC WIP</t>
  </si>
  <si>
    <t>Pit Marking Done</t>
  </si>
  <si>
    <t>Ecvavation Completed</t>
  </si>
  <si>
    <t>M/s Jwala Singh</t>
  </si>
  <si>
    <t>M/S Gagan Entp.</t>
  </si>
  <si>
    <t>Pit Marking(28-04-2026)</t>
  </si>
  <si>
    <t>C2-3</t>
  </si>
  <si>
    <t>Mr. Wahijuddin Biswas</t>
  </si>
  <si>
    <t>Steel Fabrication Stop due to unavailbility of Labour's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</si>
  <si>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</si>
  <si>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</si>
  <si>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</si>
  <si>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</si>
  <si>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</si>
  <si>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</si>
  <si>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</si>
  <si>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</si>
  <si>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</si>
  <si>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</si>
  <si>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Submitted to PGCIL(25-04-2026)</t>
  </si>
  <si>
    <t>Mr. Tapas Das</t>
  </si>
  <si>
    <t>AP16 to Ap30</t>
  </si>
  <si>
    <t>Submitted to PGCIL(01-05-2026)</t>
  </si>
  <si>
    <t>AP35 to AP 40</t>
  </si>
  <si>
    <t>Submitted to PGCIL(20-04-2026)</t>
  </si>
  <si>
    <t>AP  40 to AP 43</t>
  </si>
  <si>
    <t>AP43 to AP51</t>
  </si>
  <si>
    <t>Submitted to PGCIL(27-04-2026)</t>
  </si>
  <si>
    <t>Pit Dressing WIP</t>
  </si>
  <si>
    <t>Ground Assembling</t>
  </si>
  <si>
    <t>Material Shifting</t>
  </si>
  <si>
    <t>Labour Unvailble</t>
  </si>
  <si>
    <t>Wet</t>
  </si>
  <si>
    <t>Waiting For DWG Approval</t>
  </si>
  <si>
    <t>Excvation Completed</t>
  </si>
  <si>
    <t>Pit Marking (05-02-2026)</t>
  </si>
  <si>
    <t>Ist Section</t>
  </si>
  <si>
    <t xml:space="preserve">Subbmitted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</si>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</sst>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</numFmts>
  <fonts count="1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171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2" fontId="13" fillId="4" borderId="4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165" fontId="12" fillId="5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22" fontId="90" fillId="3" borderId="3" xfId="0" applyNumberFormat="1" applyFont="1" applyFill="1" applyBorder="1" applyAlignment="1">
      <alignment horizontal="center" vertical="center"/>
    </xf>
    <xf numFmtId="0" fontId="92" fillId="20" borderId="8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10" borderId="11" xfId="0" applyFont="1" applyFill="1" applyBorder="1" applyAlignment="1">
      <alignment vertical="center" wrapText="1"/>
    </xf>
    <xf numFmtId="0" fontId="3" fillId="10" borderId="12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71" fillId="10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1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left" vertical="center" wrapText="1"/>
    </xf>
    <xf numFmtId="0" fontId="93" fillId="10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9" fillId="9" borderId="1" xfId="0" applyFont="1" applyFill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69" fillId="9" borderId="1" xfId="0" applyFont="1" applyFill="1" applyBorder="1" applyAlignment="1">
      <alignment horizontal="left" vertical="center" wrapText="1"/>
    </xf>
    <xf numFmtId="0" fontId="69" fillId="9" borderId="1" xfId="0" applyFont="1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94" fillId="29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/>
    </xf>
    <xf numFmtId="0" fontId="0" fillId="29" borderId="1" xfId="0" applyFill="1" applyBorder="1"/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95" fillId="31" borderId="1" xfId="1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/>
    </xf>
    <xf numFmtId="0" fontId="0" fillId="31" borderId="1" xfId="0" applyFill="1" applyBorder="1"/>
    <xf numFmtId="0" fontId="96" fillId="31" borderId="1" xfId="1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6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0" fontId="3" fillId="27" borderId="138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167" fontId="3" fillId="27" borderId="11" xfId="0" applyNumberFormat="1" applyFont="1" applyFill="1" applyBorder="1" applyAlignment="1">
      <alignment horizontal="center" vertical="center"/>
    </xf>
    <xf numFmtId="167" fontId="3" fillId="27" borderId="11" xfId="0" applyNumberFormat="1" applyFont="1" applyFill="1" applyBorder="1" applyAlignment="1">
      <alignment horizontal="center" vertical="center" wrapText="1"/>
    </xf>
    <xf numFmtId="0" fontId="3" fillId="27" borderId="122" xfId="0" applyFont="1" applyFill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8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9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06" xfId="0" applyFont="1" applyFill="1" applyBorder="1" applyAlignment="1">
      <alignment horizontal="center" vertical="center"/>
    </xf>
    <xf numFmtId="167" fontId="3" fillId="27" borderId="105" xfId="0" applyNumberFormat="1" applyFont="1" applyFill="1" applyBorder="1" applyAlignment="1">
      <alignment horizontal="center" vertical="center"/>
    </xf>
    <xf numFmtId="0" fontId="3" fillId="27" borderId="139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0" fontId="3" fillId="27" borderId="106" xfId="0" applyFont="1" applyFill="1" applyBorder="1" applyAlignment="1">
      <alignment horizontal="center" vertical="center" wrapText="1"/>
    </xf>
    <xf numFmtId="0" fontId="3" fillId="27" borderId="105" xfId="0" applyFont="1" applyFill="1" applyBorder="1" applyAlignment="1">
      <alignment horizontal="center" vertical="center" wrapText="1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100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168" fontId="1" fillId="4" borderId="1" xfId="1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14" fontId="86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1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4" borderId="1" xfId="0" applyFont="1" applyFill="1" applyBorder="1" applyAlignment="1">
      <alignment horizontal="center" vertical="center" wrapText="1"/>
    </xf>
    <xf numFmtId="2" fontId="101" fillId="0" borderId="1" xfId="0" applyNumberFormat="1" applyFont="1" applyBorder="1" applyAlignment="1">
      <alignment horizontal="center" vertical="center"/>
    </xf>
    <xf numFmtId="166" fontId="101" fillId="0" borderId="1" xfId="0" applyNumberFormat="1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1" fontId="101" fillId="0" borderId="0" xfId="0" applyNumberFormat="1" applyFont="1" applyAlignment="1">
      <alignment horizontal="center"/>
    </xf>
    <xf numFmtId="0" fontId="101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2" fontId="101" fillId="4" borderId="1" xfId="0" applyNumberFormat="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/>
    </xf>
    <xf numFmtId="2" fontId="101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01" fillId="4" borderId="5" xfId="0" applyFont="1" applyFill="1" applyBorder="1" applyAlignment="1">
      <alignment horizontal="center" vertical="center" wrapText="1"/>
    </xf>
    <xf numFmtId="0" fontId="101" fillId="0" borderId="108" xfId="0" applyFont="1" applyBorder="1"/>
    <xf numFmtId="0" fontId="101" fillId="0" borderId="79" xfId="0" applyFont="1" applyBorder="1" applyAlignment="1">
      <alignment horizontal="center" vertical="center" wrapText="1"/>
    </xf>
    <xf numFmtId="0" fontId="101" fillId="32" borderId="1" xfId="0" applyFont="1" applyFill="1" applyBorder="1" applyAlignment="1">
      <alignment horizontal="center" vertical="center"/>
    </xf>
    <xf numFmtId="0" fontId="101" fillId="0" borderId="79" xfId="0" applyFont="1" applyBorder="1" applyAlignment="1">
      <alignment horizontal="center" vertical="center"/>
    </xf>
    <xf numFmtId="165" fontId="101" fillId="0" borderId="1" xfId="0" applyNumberFormat="1" applyFont="1" applyBorder="1" applyAlignment="1">
      <alignment horizontal="center" vertical="center"/>
    </xf>
    <xf numFmtId="0" fontId="10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1" fillId="4" borderId="1" xfId="11" applyFont="1" applyFill="1" applyBorder="1" applyAlignment="1">
      <alignment horizontal="center" vertical="center"/>
    </xf>
    <xf numFmtId="0" fontId="104" fillId="4" borderId="1" xfId="0" applyFont="1" applyFill="1" applyBorder="1" applyAlignment="1">
      <alignment horizontal="center" vertical="center"/>
    </xf>
    <xf numFmtId="1" fontId="104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4" fillId="4" borderId="1" xfId="0" applyNumberFormat="1" applyFont="1" applyFill="1" applyBorder="1" applyAlignment="1">
      <alignment horizontal="center" vertical="center"/>
    </xf>
    <xf numFmtId="2" fontId="104" fillId="4" borderId="1" xfId="0" applyNumberFormat="1" applyFont="1" applyFill="1" applyBorder="1" applyAlignment="1">
      <alignment horizontal="center" vertical="center"/>
    </xf>
    <xf numFmtId="49" fontId="104" fillId="6" borderId="1" xfId="0" applyNumberFormat="1" applyFont="1" applyFill="1" applyBorder="1" applyAlignment="1">
      <alignment horizontal="center" vertical="center"/>
    </xf>
    <xf numFmtId="0" fontId="104" fillId="6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4" fillId="4" borderId="1" xfId="0" applyFont="1" applyFill="1" applyBorder="1"/>
    <xf numFmtId="0" fontId="104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1" fillId="4" borderId="1" xfId="0" applyNumberFormat="1" applyFont="1" applyFill="1" applyBorder="1" applyAlignment="1">
      <alignment horizontal="center" vertical="center"/>
    </xf>
    <xf numFmtId="1" fontId="101" fillId="21" borderId="1" xfId="0" applyNumberFormat="1" applyFont="1" applyFill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 wrapText="1"/>
    </xf>
    <xf numFmtId="1" fontId="103" fillId="4" borderId="5" xfId="0" applyNumberFormat="1" applyFont="1" applyFill="1" applyBorder="1" applyAlignment="1">
      <alignment horizontal="center" vertical="center"/>
    </xf>
    <xf numFmtId="1" fontId="103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6" fontId="105" fillId="0" borderId="1" xfId="0" applyNumberFormat="1" applyFont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 wrapText="1"/>
    </xf>
    <xf numFmtId="0" fontId="101" fillId="4" borderId="5" xfId="0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/>
    </xf>
    <xf numFmtId="0" fontId="101" fillId="21" borderId="1" xfId="0" applyFont="1" applyFill="1" applyBorder="1" applyAlignment="1">
      <alignment horizontal="center" vertical="center"/>
    </xf>
    <xf numFmtId="0" fontId="105" fillId="21" borderId="1" xfId="0" applyFont="1" applyFill="1" applyBorder="1" applyAlignment="1">
      <alignment horizontal="center" vertical="center" wrapText="1"/>
    </xf>
    <xf numFmtId="0" fontId="105" fillId="4" borderId="1" xfId="0" applyFont="1" applyFill="1" applyBorder="1" applyAlignment="1">
      <alignment horizontal="center" vertical="center"/>
    </xf>
    <xf numFmtId="2" fontId="101" fillId="4" borderId="1" xfId="0" applyNumberFormat="1" applyFont="1" applyFill="1" applyBorder="1" applyAlignment="1">
      <alignment horizontal="center" vertical="center" wrapText="1"/>
    </xf>
    <xf numFmtId="166" fontId="101" fillId="4" borderId="1" xfId="0" applyNumberFormat="1" applyFont="1" applyFill="1" applyBorder="1" applyAlignment="1">
      <alignment horizontal="center" vertical="center"/>
    </xf>
    <xf numFmtId="0" fontId="104" fillId="22" borderId="1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5" fillId="0" borderId="1" xfId="7" applyFont="1" applyBorder="1" applyAlignment="1">
      <alignment horizontal="center" vertical="center"/>
    </xf>
    <xf numFmtId="1" fontId="101" fillId="4" borderId="1" xfId="0" applyNumberFormat="1" applyFont="1" applyFill="1" applyBorder="1" applyAlignment="1">
      <alignment horizontal="center"/>
    </xf>
    <xf numFmtId="2" fontId="101" fillId="4" borderId="1" xfId="0" applyNumberFormat="1" applyFont="1" applyFill="1" applyBorder="1" applyAlignment="1">
      <alignment horizontal="center"/>
    </xf>
    <xf numFmtId="0" fontId="105" fillId="4" borderId="5" xfId="0" applyFont="1" applyFill="1" applyBorder="1" applyAlignment="1">
      <alignment horizontal="center" vertical="center"/>
    </xf>
    <xf numFmtId="0" fontId="105" fillId="4" borderId="5" xfId="0" applyFont="1" applyFill="1" applyBorder="1" applyAlignment="1">
      <alignment horizontal="center" vertical="center" wrapText="1"/>
    </xf>
    <xf numFmtId="0" fontId="101" fillId="21" borderId="1" xfId="0" applyFont="1" applyFill="1" applyBorder="1" applyAlignment="1">
      <alignment horizontal="center" vertical="center" wrapText="1"/>
    </xf>
    <xf numFmtId="0" fontId="105" fillId="4" borderId="3" xfId="0" applyFont="1" applyFill="1" applyBorder="1" applyAlignment="1">
      <alignment horizontal="center" vertical="center"/>
    </xf>
    <xf numFmtId="0" fontId="101" fillId="4" borderId="3" xfId="0" applyFont="1" applyFill="1" applyBorder="1" applyAlignment="1">
      <alignment horizontal="center" vertical="center"/>
    </xf>
    <xf numFmtId="1" fontId="101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1" fillId="4" borderId="3" xfId="0" applyNumberFormat="1" applyFont="1" applyFill="1" applyBorder="1" applyAlignment="1">
      <alignment horizontal="center" vertical="center"/>
    </xf>
    <xf numFmtId="0" fontId="105" fillId="4" borderId="4" xfId="0" applyFont="1" applyFill="1" applyBorder="1" applyAlignment="1">
      <alignment horizontal="center" vertical="center"/>
    </xf>
    <xf numFmtId="0" fontId="101" fillId="4" borderId="4" xfId="0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 vertical="center"/>
    </xf>
    <xf numFmtId="2" fontId="101" fillId="4" borderId="4" xfId="0" applyNumberFormat="1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/>
    </xf>
    <xf numFmtId="2" fontId="101" fillId="4" borderId="4" xfId="0" applyNumberFormat="1" applyFont="1" applyFill="1" applyBorder="1" applyAlignment="1">
      <alignment horizontal="center"/>
    </xf>
    <xf numFmtId="166" fontId="105" fillId="4" borderId="4" xfId="0" applyNumberFormat="1" applyFont="1" applyFill="1" applyBorder="1" applyAlignment="1">
      <alignment horizontal="center" vertical="center"/>
    </xf>
    <xf numFmtId="0" fontId="101" fillId="4" borderId="9" xfId="0" applyFont="1" applyFill="1" applyBorder="1" applyAlignment="1">
      <alignment horizontal="center" vertical="center" wrapText="1"/>
    </xf>
    <xf numFmtId="166" fontId="105" fillId="4" borderId="1" xfId="0" applyNumberFormat="1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vertical="center" wrapText="1"/>
    </xf>
    <xf numFmtId="165" fontId="101" fillId="4" borderId="1" xfId="0" applyNumberFormat="1" applyFont="1" applyFill="1" applyBorder="1" applyAlignment="1">
      <alignment horizontal="center" vertical="center"/>
    </xf>
    <xf numFmtId="165" fontId="101" fillId="4" borderId="1" xfId="0" applyNumberFormat="1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/>
    </xf>
    <xf numFmtId="0" fontId="107" fillId="4" borderId="5" xfId="0" applyFont="1" applyFill="1" applyBorder="1" applyAlignment="1">
      <alignment horizontal="center" vertical="center" wrapText="1"/>
    </xf>
    <xf numFmtId="0" fontId="101" fillId="0" borderId="1" xfId="11" applyFont="1" applyBorder="1" applyAlignment="1">
      <alignment horizontal="center" vertical="center"/>
    </xf>
    <xf numFmtId="166" fontId="101" fillId="0" borderId="1" xfId="11" applyNumberFormat="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/>
    </xf>
    <xf numFmtId="0" fontId="105" fillId="0" borderId="5" xfId="0" applyFont="1" applyBorder="1" applyAlignment="1">
      <alignment horizontal="center" vertical="center" wrapText="1"/>
    </xf>
    <xf numFmtId="0" fontId="105" fillId="21" borderId="1" xfId="0" applyFont="1" applyFill="1" applyBorder="1" applyAlignment="1">
      <alignment horizontal="center" vertical="center"/>
    </xf>
    <xf numFmtId="2" fontId="105" fillId="0" borderId="1" xfId="0" applyNumberFormat="1" applyFont="1" applyBorder="1" applyAlignment="1">
      <alignment horizontal="center" vertical="center"/>
    </xf>
    <xf numFmtId="0" fontId="103" fillId="4" borderId="5" xfId="11" applyFont="1" applyFill="1" applyBorder="1" applyAlignment="1">
      <alignment horizontal="center" vertical="center"/>
    </xf>
    <xf numFmtId="0" fontId="101" fillId="4" borderId="1" xfId="0" applyFont="1" applyFill="1" applyBorder="1"/>
    <xf numFmtId="0" fontId="101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9" fillId="2" borderId="0" xfId="0" applyFont="1" applyFill="1" applyAlignment="1">
      <alignment vertical="center"/>
    </xf>
    <xf numFmtId="14" fontId="110" fillId="0" borderId="0" xfId="0" applyNumberFormat="1" applyFont="1" applyAlignment="1">
      <alignment wrapText="1"/>
    </xf>
    <xf numFmtId="0" fontId="110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09" fillId="0" borderId="4" xfId="0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0" fontId="109" fillId="0" borderId="0" xfId="0" applyFont="1" applyAlignment="1">
      <alignment vertical="center" wrapText="1"/>
    </xf>
    <xf numFmtId="0" fontId="110" fillId="0" borderId="1" xfId="0" applyFont="1" applyBorder="1" applyAlignment="1">
      <alignment horizontal="center" vertical="center" wrapText="1"/>
    </xf>
    <xf numFmtId="0" fontId="112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0" fontId="110" fillId="4" borderId="1" xfId="0" applyFont="1" applyFill="1" applyBorder="1" applyAlignment="1">
      <alignment horizontal="center" vertical="center" wrapText="1"/>
    </xf>
    <xf numFmtId="0" fontId="110" fillId="4" borderId="3" xfId="0" applyFont="1" applyFill="1" applyBorder="1" applyAlignment="1">
      <alignment horizontal="center" vertical="center" wrapText="1"/>
    </xf>
    <xf numFmtId="173" fontId="109" fillId="0" borderId="1" xfId="19" applyNumberFormat="1" applyFont="1" applyBorder="1" applyAlignment="1">
      <alignment vertical="center" wrapText="1"/>
    </xf>
    <xf numFmtId="173" fontId="109" fillId="0" borderId="1" xfId="19" applyNumberFormat="1" applyFont="1" applyBorder="1" applyAlignment="1">
      <alignment horizontal="right" vertical="center" wrapText="1"/>
    </xf>
    <xf numFmtId="173" fontId="109" fillId="15" borderId="1" xfId="19" applyNumberFormat="1" applyFont="1" applyFill="1" applyBorder="1" applyAlignment="1">
      <alignment vertical="center" wrapText="1"/>
    </xf>
    <xf numFmtId="0" fontId="109" fillId="0" borderId="1" xfId="0" applyFont="1" applyBorder="1" applyAlignment="1">
      <alignment vertical="center" wrapText="1"/>
    </xf>
    <xf numFmtId="173" fontId="109" fillId="0" borderId="4" xfId="19" applyNumberFormat="1" applyFont="1" applyBorder="1" applyAlignment="1">
      <alignment vertical="center" wrapText="1"/>
    </xf>
    <xf numFmtId="0" fontId="110" fillId="0" borderId="0" xfId="0" applyFont="1" applyAlignment="1">
      <alignment horizontal="center" wrapText="1"/>
    </xf>
    <xf numFmtId="43" fontId="110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49" fontId="25" fillId="0" borderId="1" xfId="0" quotePrefix="1" applyNumberFormat="1" applyFont="1" applyBorder="1" applyAlignment="1">
      <alignment horizontal="center" vertical="center" wrapText="1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15" xfId="0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108" fillId="0" borderId="115" xfId="0" applyFont="1" applyBorder="1" applyAlignment="1">
      <alignment horizontal="center" vertical="center" wrapText="1"/>
    </xf>
    <xf numFmtId="0" fontId="111" fillId="0" borderId="5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 wrapText="1"/>
    </xf>
    <xf numFmtId="0" fontId="111" fillId="0" borderId="6" xfId="0" applyFont="1" applyBorder="1" applyAlignment="1">
      <alignment horizontal="left" vertical="center" wrapText="1"/>
    </xf>
    <xf numFmtId="0" fontId="111" fillId="0" borderId="5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9" fillId="2" borderId="5" xfId="0" applyFont="1" applyFill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109" fillId="2" borderId="6" xfId="0" applyFont="1" applyFill="1" applyBorder="1" applyAlignment="1">
      <alignment horizontal="center" vertical="center" wrapText="1"/>
    </xf>
    <xf numFmtId="0" fontId="109" fillId="22" borderId="5" xfId="0" applyFont="1" applyFill="1" applyBorder="1" applyAlignment="1">
      <alignment horizontal="center" vertical="center" wrapText="1"/>
    </xf>
    <xf numFmtId="0" fontId="109" fillId="22" borderId="2" xfId="0" applyFont="1" applyFill="1" applyBorder="1" applyAlignment="1">
      <alignment horizontal="center" vertical="center" wrapText="1"/>
    </xf>
    <xf numFmtId="0" fontId="109" fillId="22" borderId="6" xfId="0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5" fillId="19" borderId="76" xfId="0" applyFont="1" applyFill="1" applyBorder="1" applyAlignment="1">
      <alignment horizontal="center" vertical="center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7" xfId="0" applyFont="1" applyBorder="1" applyAlignment="1">
      <alignment horizontal="center" vertical="center"/>
    </xf>
    <xf numFmtId="0" fontId="80" fillId="17" borderId="106" xfId="0" applyFont="1" applyFill="1" applyBorder="1" applyAlignment="1">
      <alignment horizontal="center"/>
    </xf>
    <xf numFmtId="0" fontId="80" fillId="17" borderId="0" xfId="0" applyFont="1" applyFill="1" applyAlignment="1">
      <alignment horizontal="center"/>
    </xf>
    <xf numFmtId="0" fontId="80" fillId="17" borderId="0" xfId="0" applyFont="1" applyFill="1" applyAlignment="1">
      <alignment horizontal="center" vertical="center"/>
    </xf>
    <xf numFmtId="0" fontId="6" fillId="30" borderId="106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5" xfId="0" applyFont="1" applyFill="1" applyBorder="1" applyAlignment="1">
      <alignment horizontal="center" vertical="center"/>
    </xf>
    <xf numFmtId="0" fontId="92" fillId="20" borderId="75" xfId="0" applyFont="1" applyFill="1" applyBorder="1" applyAlignment="1">
      <alignment horizontal="center" vertical="center" wrapText="1"/>
    </xf>
    <xf numFmtId="0" fontId="92" fillId="20" borderId="130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11" xfId="0" applyFont="1" applyFill="1" applyBorder="1" applyAlignment="1">
      <alignment horizontal="center" vertical="center" wrapText="1"/>
    </xf>
    <xf numFmtId="0" fontId="92" fillId="20" borderId="76" xfId="0" applyFont="1" applyFill="1" applyBorder="1" applyAlignment="1">
      <alignment horizontal="center" vertical="center" wrapText="1"/>
    </xf>
    <xf numFmtId="0" fontId="92" fillId="20" borderId="3" xfId="0" applyFont="1" applyFill="1" applyBorder="1" applyAlignment="1">
      <alignment horizontal="center" vertical="center" wrapText="1"/>
    </xf>
    <xf numFmtId="0" fontId="92" fillId="20" borderId="81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97" fillId="17" borderId="131" xfId="0" quotePrefix="1" applyFont="1" applyFill="1" applyBorder="1" applyAlignment="1">
      <alignment horizontal="center" vertical="center"/>
    </xf>
    <xf numFmtId="0" fontId="97" fillId="17" borderId="132" xfId="0" applyFont="1" applyFill="1" applyBorder="1" applyAlignment="1">
      <alignment horizontal="center" vertical="center"/>
    </xf>
    <xf numFmtId="0" fontId="97" fillId="17" borderId="133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80" fillId="17" borderId="134" xfId="0" applyFont="1" applyFill="1" applyBorder="1" applyAlignment="1">
      <alignment horizontal="center" vertical="center"/>
    </xf>
    <xf numFmtId="0" fontId="5" fillId="6" borderId="135" xfId="0" applyFont="1" applyFill="1" applyBorder="1" applyAlignment="1">
      <alignment horizontal="center" vertical="center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769"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74" formatCode="\-"/>
    </dxf>
    <dxf>
      <numFmt numFmtId="174" formatCode="\-"/>
    </dxf>
    <dxf>
      <numFmt numFmtId="174" formatCode="\-"/>
    </dxf>
    <dxf>
      <fill>
        <patternFill>
          <bgColor theme="9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E4B1D0CA-7865-4EA4-BE9F-11F52F89C5BB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615FFE76-F2A2-4C25-AFBA-0369C4B03067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B0C805D2-FCD7-4436-A5D2-D73B413A95E2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1F85ACD2-7C9F-4729-84F2-408C9CF1E60E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E9319DE1-16EB-48FE-A54A-33E3923B4D97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C8368B22-6AF2-49CF-A411-7C5732A303A7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D382C451-6EFC-464C-904B-6D79D1ED3579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E0FA1A4D-0D88-426D-89F9-185AF3C1A187}"/>
            </a:ext>
          </a:extLst>
        </xdr:cNvPr>
        <xdr:cNvGrpSpPr/>
      </xdr:nvGrpSpPr>
      <xdr:grpSpPr>
        <a:xfrm>
          <a:off x="5310186" y="88388818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B3ECCE86-2224-04CE-5379-53444F2A1B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42BD5EB6-C0E4-3670-03B7-3BF1785DAC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E9C1DE8-856B-B77F-D635-7587FE3EEA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12A5DE82-CBFA-D7FA-106C-F77CDFBC8C7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E69EEDC7-16AD-5024-35D2-1D2CD1F1135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A731FB48-4228-449B-AF99-EEC13960E00A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7AB018DB-E709-461F-AABD-9B80EF62E11E}"/>
            </a:ext>
          </a:extLst>
        </xdr:cNvPr>
        <xdr:cNvGrpSpPr/>
      </xdr:nvGrpSpPr>
      <xdr:grpSpPr>
        <a:xfrm>
          <a:off x="12470782" y="86824837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E47E5883-8966-1127-EC6B-0F07F35BA95E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B542914F-21B8-869A-0809-A5D35B3BF1D6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236464C3-8852-C14C-D1BC-9D369672283E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5597A6DE-2362-1388-6BD6-D562FFE4B6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F132075E-08D8-4A00-944B-E3C7CEAD5FF4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5792A570-70C1-40C0-A365-54F9920C2071}"/>
            </a:ext>
          </a:extLst>
        </xdr:cNvPr>
        <xdr:cNvGrpSpPr/>
      </xdr:nvGrpSpPr>
      <xdr:grpSpPr>
        <a:xfrm>
          <a:off x="8535721" y="90979628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2FBFB937-26BE-B842-6816-426B1C05EC0C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9D72460-8E54-8A64-2689-B40FD849063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E036298F-985F-0B5D-1E7F-2928C77B21E8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EA4CA6AE-8ECC-5B55-A76B-E77EAE79E4AE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71AE0DB6-E024-E600-E31A-F401E2790B4A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EE4EBAF1-65D2-41DE-9EBE-4FF87DDC2FC9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25EB3A17-0451-4E25-ADAE-B6C81D055A04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2BCD504C-6FF0-4279-94A6-353860EB532B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57A04535-A67F-4329-80C6-4A287ADFAC2E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E90545B4-7990-4659-9937-CB016EA265D5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929FF29F-52B6-4EF2-A447-3C9EB3E52A0D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04014877-2968-4CAD-ACFB-7FD098EEA7A9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08C00A90-16F7-4947-944B-D6C9A2EE651C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79BE01BC-768C-4C39-AF6B-D57589679B8E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849CC6D7-BC6E-497C-B37D-F08E4B0A4DDC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7CE6B2A5-C637-49E0-A238-D85F71A7D66B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9BE0B6C1-AC30-42A2-80B3-0708FBC60017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493A8331-8A4E-476B-BB16-1196979220CA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6939ED93-ED08-4FF2-9E70-BC9DF91B7C34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21BA6F2-DED5-4B93-98DD-222E5C3551B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87C949C5-245B-4E65-823E-89F721E2F861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C2AFA899-8267-4178-A4CF-44AE61D1A72E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EADA6492-011C-4DAC-9A9C-F9A77150F305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A737C5FF-71AE-4A08-8C12-C336DB3A4E9F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9822726D-023A-4794-8364-76D96709E3DB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3BF09065-43EF-41CE-8908-3BA0844EB50B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124DC8EF-8F42-4ED7-B7D2-ED6D0826C024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08F6C6E-F619-433A-BA57-1305F0EC9451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675C2571-DCA1-4DA8-B80C-359D96E96497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BFF252BF-D7C5-465C-B84F-0050B6C31234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32A6BC02-7708-41DC-AF94-AA323600BED9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95C71D5E-156A-4CFE-A9C6-0A17D85E4D64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5E134C5C-2614-43B2-8E4B-0FE11C343193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02E60A86-3B89-4505-B018-2A2A95C73E11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110AC36F-1AAA-43D9-90E5-08A7F1B966C3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CCFC20B4-BC06-485D-AD76-5981262D2F9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E9B4A29C-66D0-4273-83A9-80DFC0524708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869ED07E-C2B7-49E7-AC6D-1A52DEB90C86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AC54E48C-5337-4F7A-92DA-C6C4E2DB931D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AE2DF570-1A86-42FE-BEE9-528CB6955079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395802AA-C2FA-460B-90E7-937B690CA6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0E9B518A-1F6A-47AB-B68A-CE8CEC6EB42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7481A304-E68C-424B-93A0-B8A882C943E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29729C67-6560-482A-AB65-5332A1F389D7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D49879E-DBCD-42A6-A655-07EC4D87E190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30150696-5BD1-42C6-9B75-D431DF2E1D56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9968A202-F61B-46CC-9AF8-A0AA5C10609C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C9E46E00-8A8E-4F1E-9184-FE77B7067D83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02484CA6-ADDB-45F9-A10F-37E3A9C92397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91E52B21-41FD-4EEB-87E1-C5D107DA4A24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7D68E0D6-2474-4DB0-AC72-79908D053E86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8CE369FE-2969-4247-9EC8-898178CBB2D0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6275F4AF-3DE6-468D-ABF5-E543E6DBA6EE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CF0060B9-E76C-470B-81F3-8FA6AC7BB198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72E90071-DE42-47E8-A23F-A2BB3801FEE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004884E1-ACFA-4090-8BA0-E04E90E5CA62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B4146CD4-1CF7-4388-86E9-355CACC8F1F9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15F8180-5153-4F08-8FF6-093FFC9E1D59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971AA984-84BC-472B-AA09-69B50089DA47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4D061A4D-8373-48F5-AC5F-7A67C9157F64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115ED5CB-14F5-43B5-A7A9-FA6EC5D75DAA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FFCB513E-52EF-4D38-AB46-FCB7D3AFE79A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1A7621BC-994E-4E98-B42A-64C740A0A4C1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C6FE183D-7FE5-47EE-879B-EB4769584ADC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20056FE3-B80E-4DF5-AE09-E9D93F7A8426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15F489B6-8F92-4254-9A04-8C01DE007A1E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59DCAF32-3883-4605-9204-4B7736245C78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3E2F4F82-B879-45F3-94C9-98326EEF8D1A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D0EA3B45-C7A6-45CD-B6CA-C277FC8AC280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CAB589C2-4CDA-4FC0-9242-414F48D3D5EB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FBD9DBF7-586A-4597-ACAA-4289C614D60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AB3CBCCC-BDCF-4194-8185-D6B73476FE1F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392E117B-6101-45B9-9A50-BE7492041854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E54DBA75-F439-4596-ACCE-6C418BED580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BCA672DA-02E7-481A-B120-46C4AC41B1F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7ED6DAA2-8F84-464A-BE25-089D3845E43B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86FFCC33-9865-4A95-90D0-7F9C41A883FA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914169D0-9F05-43B4-B3A3-94F947F97404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5753BF4E-3CA1-4795-8944-391BAFD71042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3695CAF9-1F0E-4EF4-9D6C-FE9F47240AAA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1A6D3B4C-07EC-416B-A39A-64416EBF6A59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F1E54D0E-D830-4F56-9801-E7ED67F81D0A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41950620-D32E-4458-8BE8-663AC420B76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6594B496-9F40-4D2C-B14A-956D211CCF71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FB299411-8E4B-4355-9A43-AED391F11EA8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97F0D2FC-01F0-4081-B089-F9C0FD222EEF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5C31FB9D-DE62-47FD-979A-A7AD7518BDC6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73D8A762-7295-457C-AE0A-B58B314F418A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FF153A2E-4257-4FDA-BBEA-35131D1E0A9C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75B54A3A-F1AF-4C4D-9DCB-89BFB05680C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8ADBBAA5-53C6-481D-9A20-EC9EBBDC49FE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1D28050A-B424-4BD8-B238-5F7164BFED79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8588651F-ED18-4906-A5C9-0FCDEC0386C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EB0F2699-4AFF-4560-8665-EF6A6F34B345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71590F78-4EBC-4420-8F6B-90E720B36CF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82F702-B20F-441C-9862-F2B0B452FDC7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A056F286-A184-4F3A-B428-8132B830CF7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8B516DC5-2446-4D63-A9B7-C9023FC9FFD4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1822F2B6-3725-4987-945C-95B47EC4B96E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F0015CC2-EEF7-49EA-9684-B208F0CA4385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408CCFA4-A8D8-471E-817B-C931FA8EFAF6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E11E52F5-5538-4DBB-B447-00B5D2FA4F1C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D16AEB44-2117-4E94-8F53-EC0DE437D7F0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30B18EBA-2B7D-4A37-9A78-2742951CEFF4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33AA473E-A943-4AC5-8E0B-84ACF914562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1F583C57-44DB-41F0-95D4-5B819B02E7E9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251BE53C-CC91-4CA6-9A90-70D5270D8F82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627D01F-074F-40A7-932E-DE0F78FE5978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853C4BF7-13FC-4591-8F20-DA331045CC76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1BF71904-610A-4387-AD25-9A1ED2C905C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9722F5A-F075-4589-AEB4-A237409B4F63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305015E9-99E5-4650-8435-BC74FAE93CDB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CE470681-E281-404F-B7D4-8B1BAB69D736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 editAs="oneCell">
    <xdr:from>
      <xdr:col>16</xdr:col>
      <xdr:colOff>0</xdr:colOff>
      <xdr:row>394</xdr:row>
      <xdr:rowOff>104775</xdr:rowOff>
    </xdr:from>
    <xdr:to>
      <xdr:col>16</xdr:col>
      <xdr:colOff>523875</xdr:colOff>
      <xdr:row>396</xdr:row>
      <xdr:rowOff>114301</xdr:rowOff>
    </xdr:to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CEDFB25E-F740-4A63-8575-787CC35FC38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2326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394</xdr:row>
      <xdr:rowOff>104775</xdr:rowOff>
    </xdr:from>
    <xdr:to>
      <xdr:col>17</xdr:col>
      <xdr:colOff>523875</xdr:colOff>
      <xdr:row>396</xdr:row>
      <xdr:rowOff>180976</xdr:rowOff>
    </xdr:to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0B3B8AFC-A35B-419A-B65A-18A89E1BAC4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001"/>
        </a:xfrm>
        <a:prstGeom prst="rect">
          <a:avLst/>
        </a:prstGeom>
        <a:noFill/>
      </xdr:spPr>
    </xdr:pic>
    <xdr:clientData/>
  </xdr:two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F49EDA32-5E66-4180-B5C8-C8BE04AF1D7B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59C81121-5542-4C76-8DFD-A53A304BA2C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 editAs="oneCell">
    <xdr:from>
      <xdr:col>18</xdr:col>
      <xdr:colOff>323850</xdr:colOff>
      <xdr:row>394</xdr:row>
      <xdr:rowOff>28575</xdr:rowOff>
    </xdr:from>
    <xdr:to>
      <xdr:col>19</xdr:col>
      <xdr:colOff>342900</xdr:colOff>
      <xdr:row>397</xdr:row>
      <xdr:rowOff>19050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1621B22-BF45-41C9-A04C-DE7622D6D8E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28650" cy="1019175"/>
        </a:xfrm>
        <a:prstGeom prst="rect">
          <a:avLst/>
        </a:prstGeom>
      </xdr:spPr>
    </xdr:pic>
    <xdr:clientData/>
  </xdr:two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4202691-F00A-4E48-809E-ED89AFD4942B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9D2BC9DB-8631-4B83-B983-1CEA7823C602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74F16F2B-CBCA-4226-93EC-C1698B2ABA8B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44CDDB27-ED3E-4915-9671-1F7E6FD4966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465DF4D3-6A4D-419C-B211-66CC64D77940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8537195D-D0E2-4E2F-A489-E5E32BEEE09A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42200C83-B269-4FAF-8066-980702E8D74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0F14F54F-F508-43C3-99A6-892A52C8D3C9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F1476C12-D750-478D-A12B-60106B84D3F0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E88BBF15-D6CC-4472-B212-8E8C722F69B6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F0375C22-780F-475F-B934-3DDB22F42DF7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0B919483-EB58-4C3F-9401-07825C13B872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B1073443-C021-47B1-BCD6-EAF9DB933207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E491C42-95A1-4528-96DF-366994E8771A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B24CE0B4-D2D2-43DA-A4F6-EC59DD31C8B2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0B98239C-1178-4D14-BBDD-D783157B9480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0E5A1C3E-984F-4DED-8C00-FBF97DF679CA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6E03C5FA-53B4-40FA-B988-72C2D5F14DD0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56132C4E-2D99-4863-BA5F-F1AECC2CFE6C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74CF668D-B87F-45FE-B606-97F220BDBEEE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2E1A5764-3E74-48D8-AD42-4402AD2FB4A1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F949B72-DFD6-4743-8268-01BECA66F22E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95A6F5D-B897-49C7-80E5-5481817B20EA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232C3A74-CC83-40BA-AD0C-2D52F6757C05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3B8C09C-B057-44CB-901D-9DA2C416BBD3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4500D847-0CEE-47FB-8BB5-11AA580BBC6E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0846C2CD-EF1A-4AE3-92E1-248EE1228EBC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A73D7E61-0BC2-4A05-B5FD-B67AF367C1AD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5F3CA271-3717-4D1F-93F5-0D0252B85346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BF52800E-F216-455C-893B-81175B24BFBB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E58BFD51-7995-4E4F-A8F3-980113EBF01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0B9CA957-AC88-4466-999A-64EB7D384EF6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A3669A80-DA02-451F-96CC-20EA841F9665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2D45738D-2247-4032-9776-A391133078BB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F639B907-7491-4B26-8A88-69FE3C3E1DF9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0B3EE304-C9A7-4565-8F5E-09C191794579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33677D8-CAC4-4C19-BD10-FDD8F76049A1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D7901CA9-03E5-4436-B0A5-07E20FA3F617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FD360145-610B-4DC6-ACC5-3643262EE2E9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DFAA5C01-E31C-4DD6-A161-D62D45C4F4B1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05E7C804-0425-43B8-9E57-67DE4E442943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326EDEB1-BDCE-4476-B4D3-A5F404875B21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A86C492C-1720-45FB-B945-24A2704C786F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3DE1CE62-0EA2-4C48-92C3-BCD2CB04CF32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007B3B96-55A4-449E-A8BC-61D6AF0AA5E6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AFF1F4B6-E79F-4A91-AE46-CB3F97A3CF13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A56A5CD-E526-49B1-BED7-898FA24D94B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DA006788-5196-4727-80A3-62B4B1B2C66E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9F26F098-2B4E-4069-B724-0D25C85DF77C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F0238A20-30FC-4DCA-87F4-E0B14317D2DD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7A72287D-3102-4E42-A447-1FAFD2E2848E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E820765B-7657-4C06-9C9B-D2EF5D0F2937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18222301-E4F4-47B9-95F2-704CE2BE6B47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2BF0E44D-BE85-4B04-9EAC-1A8CA3F07C94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C69C21DA-59FF-4A85-901B-9B2B66101776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FA2B08A-5A7D-4336-8271-3473A00BF474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9CD33B9C-8415-4DE8-95BF-3A6CE212514F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118BA417-B924-4FC3-B24D-E9BB47308FF8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5E22C5B3-C1B0-4112-BBD7-63E10722086A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14AD7605-2512-4B2B-8FEF-359E5F2CB462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811C4948-F1B5-44AA-804C-1C7A9CAD9E57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8ECB46D-2633-405A-A5B5-7E030A6D527C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7CD301C9-0371-4882-A251-F371523D032B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B6408F62-EB7B-4319-B552-996D42626FB9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3E176B3D-0F1D-499F-94C9-AAC155FBA371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082AB1B7-6569-4E70-B461-A549B2244FE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272A81F3-56F6-48C8-8CF5-EA0F8D36718B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8EA7572F-F205-438F-9989-298BDE579DED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C8B60DD5-B49C-42A0-A801-06ADBB0BA05B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A4876E87-F96C-4D48-904D-BDA63B12D29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AB172543-1AED-44E1-AC9A-3B9403D7D89A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62EC49F7-0004-4B01-9998-1D03EFC3B218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E4303F1D-B69B-41D2-8B9E-02889409E6A4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F8C61ADC-6273-4892-A51D-D06181A067BE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51A823BD-7635-4D37-A791-7B22CEC5FBAC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C7EC83F1-38FD-4174-A139-C0C5B13A797B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50E72B7-30C3-4FB9-8C48-24009408E525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292DC34E-3BD1-4D9C-B469-A3750972AE0B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CA60F1AC-4711-434E-82C6-6E8C563BFCDF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755C9732-0F59-41DF-88CE-2E43E15E171F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A8AEE3EC-1919-4D14-9308-47239F1DDA10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61FF87A0-350B-40C9-A9F7-63C02EA22EE4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2533C85-7538-455D-AC3F-6083F135861C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BDD07C01-0D8F-4D03-9E74-A0B658DBA486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648F3507-C2CD-44E7-AE07-7BEE64105D84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0A18ABC1-D343-4715-827B-B2611A52A6E7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D7A8AC4E-4A41-40C3-9307-418AA2782562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10C29C-10E3-4414-A1C4-7211DC7E0510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5A18BBED-F697-43FA-B89F-DE832EF9E092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0DC6843F-A954-4A3D-B174-50B4C1B1CB45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F8960ABC-EDBB-475B-8DFE-21DDC8E70629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8B96319B-93AF-4965-917C-3E341D10C21E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7A896DF1-386A-47A2-9B83-7C1B92411B31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0508329-C4FB-4162-B3AA-D7E58622154A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8BF07C98-9F1A-437E-BF00-211BA875B922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66E08C48-E7D3-4A18-B5F2-26BCA575C9C0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BC34D9E0-57B1-43A6-A8C6-5A79E7BC0581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4CCBF116-3BBE-4DBC-B0D9-0E22233F8876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C2133EFA-A407-451E-82B7-12F162E686F5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0F0FCC8A-18C4-410B-8678-5F364DCC9699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805D860F-3A2A-42ED-8B93-7EF1F3306302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ED04173A-E9FB-4A36-844B-C8A47B172ACD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9E2A2AFC-61F0-4948-BA1E-D8D93340DB61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5A690067-18DF-4F41-A1C6-2EBA77753A1A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5CE24581-3B7E-4E15-BFA4-A2236EDBC808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8399BA15-266A-4FC1-828E-F5303B79D866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EE01D561-67FE-4C88-AD40-CC91186CDF1C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4F4D4588-F3CE-4FE4-B1BD-D799F5F12DB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1E6E0715-CE7A-4BF1-9B11-3C6A17CFB864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176ABB80-0A62-4785-95C4-5BA49A751E09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32691F57-17BF-4091-8262-05EF69E8E05E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E87E4A9A-B6B0-45B3-A265-2CD9789BE3FD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5A35FC3-3DFE-49F9-BB6D-E12189669B5B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9C795DF3-FF48-444C-AE25-679416A2F32A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152EA13D-2819-4070-B84C-156CF70919DF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4E943BBD-4EDD-4AEE-BDC8-3C3638912DCD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B2C22ABB-2E51-4C8F-9C54-93AF1230B68F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290DB1D4-94D3-44E8-9262-9D02B958C272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057C512B-8481-462D-BA7A-EF6AD0C043E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1A1B082-887F-4292-AA5D-D01DF2B846EA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812721BF-F1AF-4FF6-B237-BFA775529B6F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BC27A1A6-A02F-4B0B-A944-7CF5F676BA5A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B4AE72B8-D48B-4307-A1FF-122FD8DC4FCB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27E2DFE6-9AE9-472D-9B9A-CD67F815991D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7FFD4384-7414-44B1-A7BE-E20BA49EEDB0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3C51A495-17C4-43C6-86E2-47AE4437EAE8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B413D83-9E23-4E18-B242-5A7CE22C0F8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FC9536E6-C760-4C05-BAAC-C28ECFE7B063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0C8DFA01-B271-4D49-9424-608C8877D2E7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4A63D98D-8C67-4BF1-89FA-09F202897EE8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BA1B47BD-4F14-472D-BD07-6A7A8E703E69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4947F7F5-6845-43D4-8C5A-3EFC512731EF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65959DD3-563E-476B-B8C0-6B06AAB1882F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991F3888-3ED4-4530-9A4A-7A2064043ED5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DBB0C8F0-A244-4EF1-8F51-E97D4F45C5D7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0DC6B4B0-209A-47EC-8918-AB80903C5CD4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E5AA4B37-2DC2-4FEC-86B3-3C034BCBC378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32EA5039-37CE-4623-8A69-27632F1B8192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3FC9E69E-B24D-4018-A690-41D576C22BCC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9168003D-CC7F-4805-802D-B3BB1D142594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79A4BB0E-B5C7-4A32-8239-A9EB8AF41733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54F0820C-48A5-4FF1-8AC3-18EDB63E8747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251A449-CE7E-4CBB-943E-37F5C5F37637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D2B996EE-A640-4208-9AE2-CD29DCDBEDE6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68908986-0C6A-4240-BF55-5137E0E22D83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5E891AEC-A5E8-4177-B3FE-76DF233955BB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6216C941-7F17-4DC0-B736-0A77472FEBA1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2BCB8D3-F4A6-45AE-9777-DF53C1104323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8D8E3B66-0CD7-4A23-8D34-972110C4A0DA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53C5FB9D-E9DC-4C7E-8CC0-F84C9B8F1402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59ADC4B9-7553-469B-9A52-AAC3C19AA1A7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DB84726D-5C9C-4B68-9DCD-5C6A3B42263F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C223F6BF-74A6-4A92-A01D-B50E9205A5D8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F52EEC07-FA03-4C38-864B-8B93EE5933BF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DFAC2862-BA72-467A-BBD3-B1C34E96AB46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B36A77F4-B3BE-4015-BE4A-52C90161B95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73217CFF-CE33-4E1C-A013-B47260534E5F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D11D5F41-1BEF-4B03-A839-F392D07FC3C0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937E3BD7-AD97-4CCC-87DF-A956A54717FE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09745BC-7F77-41D0-9DD1-3F2445CF011B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F48C42F2-0EC8-493B-A5BD-3B9660DFD6D3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E25B7A2B-42E8-46A2-9086-B6BDA4A15A38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211AD62B-4802-4B26-95ED-4339B968A5A2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D2833146-539F-4281-AA0F-E3E93C1ADE8C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567C5D36-36C1-48B7-8D92-6C4835197E8B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2ED1C148-C63D-472E-A252-FE7F021D5750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095BA1D8-FE54-4BA9-9064-8454E6F1E2D3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4F4C693E-340A-4698-9160-80A93965717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B7289778-77C7-4522-8F7E-542E135C9BE8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B278BA88-7FE1-4F9C-9713-89C503D1F787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4EE3AABD-275F-402B-ACA2-016276C40DF8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D7062F72-8E1A-48A1-AE04-4498BC4C041B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931F901-DE35-40B1-9CEB-C4512CBB62AC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2E6FA081-BE5A-4613-AFD8-960757315950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20473E50-B765-4DCC-BAFF-99D3BCABF931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394FB187-21BD-4AA7-9552-F0D6B5AF3670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28B393A3-AC0D-4250-9187-4F28770ABD1B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5BC4D603-8AA2-46D6-945A-67CC9767853A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41BF57AD-8982-4391-93A9-18FB00C9F109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BC8EC6A8-2BA9-4060-8D78-E20DBC8065AF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B41FFE71-0CE4-455A-9292-1B15086DEC7B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CC06DB27-81A9-47AB-9153-7934F441C6A5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A69F4735-7BBB-40D2-AAF5-47701881D2B3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7E231EBC-FACC-4C55-8E1F-04F9C094DCAB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55CCE192-CCA5-4675-B29E-C43A46110AA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A2F60E0E-EAB9-4DDC-BF64-3D0C205A2E3C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44EAECBB-2658-47CC-BC47-45230F30DAF4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77A45848-904F-453A-BE0B-2DD6106FA450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B7E01070-240D-43E8-A712-964D13B4FDC8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F1C23957-0236-41A1-9633-567A8334CE97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0F8C51F-91AA-4032-A1C2-A9AB2FB5E5BC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EA408F92-2D9F-4B68-A53B-612E5585B71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3D0E1A13-4F69-4C11-809E-A884058A8059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1E1FBC52-DD7D-4F6A-BC84-49EBA731C89F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8FB4BF85-BA5C-4B18-8C9E-DE906A1B6BDF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BC2104C8-07F6-4066-A14B-B716CBBC4F12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5BD5E563-7295-4790-B750-4809B08CE2E1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5B5CC9BA-FC61-4D0E-9624-0F4BEDEC0EF1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3FD9555-79A5-427B-AB6C-89D3AF0643AF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4FA898A3-1A4C-4176-BD70-406B47CC2B27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3D2C0D77-21FF-425A-9633-68476F5D101A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FDA34FD0-CE5B-4124-8B80-973140BC4B26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C84142C2-9770-4943-AEBE-45234ACCF03C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6D24FC49-A830-40BC-8887-290F3066537F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CFD93162-AE6F-4FB1-95E3-39025E1FAFD9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15104931-2559-4E93-806C-805A3837735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73DC22AC-B866-4E86-A81F-63A1455EC9AC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A4777472-126A-4AEE-988E-2CF73CB9A3D0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9F27C644-18F1-40AD-9A7E-2E7598021A96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0B5FD145-4757-4D78-87DE-B2B88153749C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C4726225-311F-469D-B162-5E133AE8CE0F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FE18EA4F-4295-48C2-8778-6F0968E673C7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3662325C-2772-431E-8927-D3428404FD97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17C578F1-3EFA-4816-8D4C-CC13542F824B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59A9D8B8-04E3-4711-9C25-4D9DB76F5871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5A4F5803-C449-40D0-868C-ACAB6D2AC8CA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FA0C8C62-8326-422A-8CF0-31B27D30B9B5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6140794-9C0D-41CA-AAE1-1D94A4BA0A2A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1F6843E8-0BFD-43B8-9C5C-290A588670FF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2985B57-554B-45F2-A5B4-B484CA9EB64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3564D345-A441-439E-AE56-6561586446AD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73B776DC-EFFD-4CC2-BEC2-BC37FA8B8563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CF45F05C-0DBF-4190-9361-56DB4955A975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2A8DC706-782F-454E-BA5E-A162FF11B9EC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F476140B-0ACA-4387-9D31-236DA6AE38DB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612E5CCE-7794-4ADE-9946-FF2719A3BC72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49A0CBA-2FE8-4229-805B-E1B80736CD81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81BB7525-C262-447D-BD9D-46070404765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95234597-12EE-4E9D-BD07-B18DD326DAB6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C43E2B0-57C9-4248-AB42-8420B4C76B78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7D620624-79C4-4579-B6DE-A22FC54CE0DB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040A48FA-5C89-4088-8222-C7C83E162E86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0B990FDB-CBBA-4422-B87F-CB39BB0E075C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673462A3-9847-405C-9FA2-B41CC716BFC4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EDF7C2F5-1919-430F-AFD0-7D1C40FFEA49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DB6268C5-7AC0-4E64-AD9E-D6D064763565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CCF5260D-44AC-4CAC-BA0A-517EFEA896BB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F611C3D9-31A6-415E-8EC1-2DC584824BBF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7462159C-01AE-4B12-B591-F84BAE0C46E1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ECC41854-340E-4A5D-B790-C56E0DCC05CE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D2B6C84B-E8BC-4622-A574-E20A4CB70909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2B338D8-D2E2-41E0-97A0-421DE9594D85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7B6EFFBF-95E4-486E-9E7A-C9E2C88E7B24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1A6DD699-4AA5-4190-8A89-99495ADCCF0E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B7BC6474-A93A-4FAD-88E5-67F33B8A158C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A10AD951-DEE0-4301-B6E4-FAF17ED1307B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532064FC-D6B0-4D0E-AB9E-4E0A0BED6065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4FEA6AAD-A533-4D12-A35F-281B8FD640F6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239DCC1F-8EE1-4A97-8610-18EBB20C2EE3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8B62F39E-6B61-434C-AA83-EDE8813FBEB0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AEF32C34-841B-4A90-A048-BAEDC4D4A124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19EAC468-A239-47BD-8E01-235D449B2C66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4E1B4A64-11C1-4494-AE3B-ECF2AFC0D052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976E511A-1056-49AC-AF53-1C656274FC4D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7EF733D-9BA6-4476-A697-A507A3283E9B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D8387407-45CF-45D0-AC7B-97CAC7448543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B774FBB3-FF6D-4616-9575-BD64609F57E2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C16F0E1E-1BD0-428E-9224-14E21CDEB21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47E9B9-7514-4CD3-95A9-44C159737631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1E533952-20E5-48D6-BA60-BBF73EDBD7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8335F8B9-460A-4417-AAE4-813C266523B5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CBF1124-0339-414B-9F37-0A3D3000CC2C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C6868DE-FAC1-4D8E-8BF4-5E164EFEAA3B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D7FE7CAD-B81E-4E9D-9A40-C56CEC89A7A2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464E9215-4434-4461-BC6E-7C76C4EB7C68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7E8D3816-6DA8-4022-AFFC-8244F8EBBF36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AB7DAC58-D9F4-4903-ABDC-82772E40440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3F1B47E7-FEFD-4F75-9B70-179862603BA3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0092CC40-CE1B-417B-A37D-3031F801C34F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A661E7FA-7EAB-4555-BB73-2CBC0CEEA02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89F043B6-C02A-4C80-9173-D23BEF185BC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9C955002-44BA-47EB-839B-1CEC7432A4F9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DCBAE94B-5617-4ED0-945C-5127A7A2315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4816539-CD85-4CC4-9FB0-B27FDC9FF450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F6436AEC-761F-4F4C-ADFD-1CC21147848E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D2119E-0180-4250-A7DC-12E46298FEE7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E832D2B2-5D71-4984-BF86-A8B1E68053B7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5DD2CE35-4C6A-4E7E-A042-11C7EE41EEE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9D91B293-86E4-49D1-AD7F-BA958118FD16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9801891-2422-4414-A75E-82C3188CFD02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C9D9A89E-4329-43FC-8C37-69B57AF45564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FF076F34-A9F6-45FC-90E2-15D15ED980CC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86A79256-E23E-48CA-A2B8-A20677075BBE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63A43FDB-0233-4669-B023-817CD9280840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00AD855D-9242-4DEE-AFBB-99C4885E9C4C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BB223A0F-4393-494B-AD33-2DCD15585963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1D83E0FA-BB7D-4510-9642-83B41AD65526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D72FB5E0-8F13-46D9-9F94-7556AEC37A25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4EBCC103-C70A-490D-BD5A-D8096AB12FAF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29CB3B35-95BF-4E7E-9D41-11359E705C25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E0FC1F17-3FC5-4D26-9041-204973A3F85C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CD790AB7-3E8A-4B61-95E2-5A37FFA9072C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FF54355F-F363-4BC9-85AE-D1A0FF870A9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19FC448D-DD3B-4E1C-BD6E-7006D35EA8BD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C6E26EEB-C22B-4C21-952E-2DBD3E86CEFC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F3224ED-EA31-4C09-B30E-D8557A6A2FBC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5633C740-D5F8-4A9D-8A83-A069EC74DA09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84B875BE-4434-4F9A-8ED0-999232536063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37E4C9F3-A2A0-43B1-9632-F2EC48D24E6E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AD92A99-C96D-40BA-8464-2FE9A1E61E83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81F7BCF0-6EEB-4B63-AB23-57571728FF2B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85343DAD-5440-429D-A13A-4E4B8325E903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61497F32-EF4E-44A5-A4CE-E3BDFEF77F17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2769C717-AC86-4932-BBD5-67437CA8BD29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E724947A-7949-4FA7-AA40-F32A767C8BEC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ACCCC1C9-23E1-42CC-95DA-18A057661EA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3222CC13-136C-4CB3-AF0B-23621667130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8D8480AD-2F08-4ED0-B41F-D9A9DC5EDE7E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777E7E95-C6D0-4481-81CC-4965115FEDB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D09EE07E-FA32-4248-B1D1-08652E94346C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B12453A1-9997-46C2-BB19-7CC74C0E95C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2F20C401-2229-4597-B6C7-7FFB1C510D5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5AF03970-FAF2-44FB-9639-76A8213781B5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0733FAA-179A-4787-936B-883CDB781F88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0C228060-E9CF-4F79-82E0-EC26CD623D5A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F12C9A73-78F4-4423-8EB6-6C7F00FA8068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5FF7249E-267D-458F-84ED-0538D6EF3552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0699E3B7-6AFC-4AF4-BCFE-58153ABA4A76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45C51747-6899-40AF-B7F1-D2CD89E12C09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694531</xdr:colOff>
      <xdr:row>343</xdr:row>
      <xdr:rowOff>63500</xdr:rowOff>
    </xdr:from>
    <xdr:to>
      <xdr:col>32</xdr:col>
      <xdr:colOff>31889</xdr:colOff>
      <xdr:row>344</xdr:row>
      <xdr:rowOff>198340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B13DA642-577C-4677-B3E0-43AFA3B9F6A1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58681" y="73888600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A835EF13-28F8-4BE9-9DDF-ED0173242D9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558920" y="75052238"/>
          <a:ext cx="1435894" cy="45561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A1869E44-1F4B-413F-ACEF-FF642646666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8A072D6A-A33F-4238-9066-2A5D71B102C1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E4BA46F7-ADE4-46E0-936A-1A43288DDC76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F1F3C9BC-921D-4CED-9B3F-3CA6F06C7F5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 editAs="oneCell">
    <xdr:from>
      <xdr:col>23</xdr:col>
      <xdr:colOff>209550</xdr:colOff>
      <xdr:row>80</xdr:row>
      <xdr:rowOff>133350</xdr:rowOff>
    </xdr:from>
    <xdr:to>
      <xdr:col>23</xdr:col>
      <xdr:colOff>344021</xdr:colOff>
      <xdr:row>82</xdr:row>
      <xdr:rowOff>113897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83D632DE-9D14-4A07-B5E2-5358B9BE09C1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25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257175</xdr:colOff>
      <xdr:row>102</xdr:row>
      <xdr:rowOff>133350</xdr:rowOff>
    </xdr:from>
    <xdr:to>
      <xdr:col>29</xdr:col>
      <xdr:colOff>391646</xdr:colOff>
      <xdr:row>104</xdr:row>
      <xdr:rowOff>113898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A893EB5F-B9BC-4E7F-B694-E3AA746F6435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2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146</xdr:row>
      <xdr:rowOff>142875</xdr:rowOff>
    </xdr:from>
    <xdr:to>
      <xdr:col>2</xdr:col>
      <xdr:colOff>391646</xdr:colOff>
      <xdr:row>148</xdr:row>
      <xdr:rowOff>142474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88452227-AF99-4629-AE7C-0D09B7F7C781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7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209550</xdr:colOff>
      <xdr:row>157</xdr:row>
      <xdr:rowOff>190500</xdr:rowOff>
    </xdr:from>
    <xdr:to>
      <xdr:col>14</xdr:col>
      <xdr:colOff>344021</xdr:colOff>
      <xdr:row>159</xdr:row>
      <xdr:rowOff>190097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51FD03F1-A538-424E-A6FE-58CFB12E00C9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7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419100</xdr:colOff>
      <xdr:row>168</xdr:row>
      <xdr:rowOff>171450</xdr:rowOff>
    </xdr:from>
    <xdr:to>
      <xdr:col>5</xdr:col>
      <xdr:colOff>553571</xdr:colOff>
      <xdr:row>170</xdr:row>
      <xdr:rowOff>171047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B04AC004-CF49-4B2F-A7BB-2B8F92F9782D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7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219075</xdr:colOff>
      <xdr:row>235</xdr:row>
      <xdr:rowOff>190500</xdr:rowOff>
    </xdr:from>
    <xdr:to>
      <xdr:col>8</xdr:col>
      <xdr:colOff>353546</xdr:colOff>
      <xdr:row>237</xdr:row>
      <xdr:rowOff>142473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BC9F31F0-5921-4D64-A997-59931820AB38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96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209550</xdr:colOff>
      <xdr:row>279</xdr:row>
      <xdr:rowOff>142875</xdr:rowOff>
    </xdr:from>
    <xdr:to>
      <xdr:col>41</xdr:col>
      <xdr:colOff>344021</xdr:colOff>
      <xdr:row>281</xdr:row>
      <xdr:rowOff>94849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251AE0D7-3603-4F99-A188-32931900AAD4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96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290</xdr:row>
      <xdr:rowOff>142875</xdr:rowOff>
    </xdr:from>
    <xdr:to>
      <xdr:col>5</xdr:col>
      <xdr:colOff>458321</xdr:colOff>
      <xdr:row>292</xdr:row>
      <xdr:rowOff>94847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19A7475E-14B4-4EF9-B1CB-E11FF5E550A2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96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238125</xdr:colOff>
      <xdr:row>290</xdr:row>
      <xdr:rowOff>161925</xdr:rowOff>
    </xdr:from>
    <xdr:to>
      <xdr:col>38</xdr:col>
      <xdr:colOff>372596</xdr:colOff>
      <xdr:row>292</xdr:row>
      <xdr:rowOff>113897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A320F7A1-1679-4B74-9E42-D41F197AEEDD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96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152400</xdr:colOff>
      <xdr:row>334</xdr:row>
      <xdr:rowOff>161925</xdr:rowOff>
    </xdr:from>
    <xdr:to>
      <xdr:col>32</xdr:col>
      <xdr:colOff>286871</xdr:colOff>
      <xdr:row>336</xdr:row>
      <xdr:rowOff>113898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F364594C-410B-43CA-961B-B34269919674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96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2CFB031E-1937-4624-8DE7-70D9300511B3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503103E7-B345-4F05-92AA-E00518547F7B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ABEE7670-2EB7-4BDF-B031-EE2BF59E418F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4241D150-FD93-438D-967A-8F30959F8B56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889BFE1C-1ED3-48B7-ABF7-8FB1701FF152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FBD4D340-1541-4D76-8C04-B23B474822C9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E8818D8E-E4D2-4B5F-9E23-301C9A65DCCD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CA3B9D30-DF8F-4221-BDC9-9FB40447F82D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951507A7-B5C9-4EC7-A993-246299036C9B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802EDCAC-92B6-4657-9DDA-733628D402F5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B81EB145-BC2E-417D-B884-047A6B7F9F01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5027DEF-5D25-469E-A016-1180EA524514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3CEC729D-25B4-4D76-AA8D-73191385163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B3CBB648-96BA-423A-9C5A-F3553641F38E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B1D58203-B7C7-49CC-9317-3C281FD13032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EAF084B8-BC82-4067-BEDC-3552A00CBC0C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04C8B698-798D-4B94-8E73-FBD4D847E84F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6F8359E2-9382-4C0E-87D1-C5D22100A086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0B0B7388-9CEE-42FC-950B-C14FC5385586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EF20DD2F-5208-4798-8734-BCB03E1EE8BD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B6421A84-6954-4ADF-8AAC-06D501704B64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23C20206-51B3-4EAA-A4EF-7F6E5C493D51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618C6A8C-C248-466D-BBB2-75ED99A11022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D964603-67BC-4E3C-99C9-993C518E712B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4BB2384-06EC-4697-9F6E-AFFB9A30BEFA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6121257E-EFE9-4C3E-A045-A27FC04D5BEE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9662B3EB-437D-4EA0-A134-2666D52059EF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482971" y="79833788"/>
          <a:ext cx="1773237" cy="455612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E8BF37C4-B942-476A-A906-7A400BA81512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909171E4-B60D-45FD-84AF-592F0E837276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C6E2C92E-C115-4AE8-BE5C-FFE04C917C5A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D7312B9B-E881-4EB1-B79C-E407FE1DFB7A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692DC2F0-5CC9-40DB-8BD1-808725587216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32DF6EA1-810E-4966-B840-BE9F5661B498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418380B7-ADC2-4B54-95BD-51C6BB205A16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9D493ECB-4375-4AA2-8249-5A8EBB2B1CBA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4AC26B1-B572-40CE-B2A5-4DC6E8204185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899E6CC6-65DF-4D52-8D79-2183D806055D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 editAs="oneCell">
    <xdr:from>
      <xdr:col>10</xdr:col>
      <xdr:colOff>0</xdr:colOff>
      <xdr:row>402</xdr:row>
      <xdr:rowOff>0</xdr:rowOff>
    </xdr:from>
    <xdr:to>
      <xdr:col>10</xdr:col>
      <xdr:colOff>314325</xdr:colOff>
      <xdr:row>402</xdr:row>
      <xdr:rowOff>228600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DF7787EE-F812-4B57-94C3-27D39FC23C8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twoCellAnchor>
  <xdr:twoCellAnchor editAs="oneCell">
    <xdr:from>
      <xdr:col>26</xdr:col>
      <xdr:colOff>41853</xdr:colOff>
      <xdr:row>35</xdr:row>
      <xdr:rowOff>155864</xdr:rowOff>
    </xdr:from>
    <xdr:to>
      <xdr:col>26</xdr:col>
      <xdr:colOff>494722</xdr:colOff>
      <xdr:row>38</xdr:row>
      <xdr:rowOff>111125</xdr:rowOff>
    </xdr:to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AAF55C64-87B7-4746-AA36-14B9CF3066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26761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47625</xdr:colOff>
      <xdr:row>246</xdr:row>
      <xdr:rowOff>79375</xdr:rowOff>
    </xdr:from>
    <xdr:to>
      <xdr:col>32</xdr:col>
      <xdr:colOff>571500</xdr:colOff>
      <xdr:row>248</xdr:row>
      <xdr:rowOff>118341</xdr:rowOff>
    </xdr:to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4A6043A2-9BE2-473D-AB28-6DBA968EE2BE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83466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17318</xdr:colOff>
      <xdr:row>290</xdr:row>
      <xdr:rowOff>69272</xdr:rowOff>
    </xdr:from>
    <xdr:to>
      <xdr:col>35</xdr:col>
      <xdr:colOff>541193</xdr:colOff>
      <xdr:row>292</xdr:row>
      <xdr:rowOff>125555</xdr:rowOff>
    </xdr:to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1971329D-342C-4958-9586-71D5B55DC6F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500783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164523</xdr:colOff>
      <xdr:row>356</xdr:row>
      <xdr:rowOff>69273</xdr:rowOff>
    </xdr:from>
    <xdr:to>
      <xdr:col>20</xdr:col>
      <xdr:colOff>702830</xdr:colOff>
      <xdr:row>358</xdr:row>
      <xdr:rowOff>90922</xdr:rowOff>
    </xdr:to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BD4D2367-3A7F-4F97-851D-748BDB2051D5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66149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103909</xdr:colOff>
      <xdr:row>80</xdr:row>
      <xdr:rowOff>17318</xdr:rowOff>
    </xdr:from>
    <xdr:to>
      <xdr:col>20</xdr:col>
      <xdr:colOff>627784</xdr:colOff>
      <xdr:row>82</xdr:row>
      <xdr:rowOff>155862</xdr:rowOff>
    </xdr:to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55D59702-3C4F-4594-96BF-A71CE93CBEA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83044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23091</xdr:colOff>
      <xdr:row>157</xdr:row>
      <xdr:rowOff>103911</xdr:rowOff>
    </xdr:from>
    <xdr:to>
      <xdr:col>17</xdr:col>
      <xdr:colOff>546966</xdr:colOff>
      <xdr:row>160</xdr:row>
      <xdr:rowOff>34637</xdr:rowOff>
    </xdr:to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EA5066A6-63CA-4526-B9CD-C6316207E878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9112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69272</xdr:colOff>
      <xdr:row>168</xdr:row>
      <xdr:rowOff>103909</xdr:rowOff>
    </xdr:from>
    <xdr:to>
      <xdr:col>3</xdr:col>
      <xdr:colOff>4329</xdr:colOff>
      <xdr:row>171</xdr:row>
      <xdr:rowOff>51955</xdr:rowOff>
    </xdr:to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510546E0-2838-4041-8BC8-5F0F4D57D2E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44657" cy="608446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115455</xdr:colOff>
      <xdr:row>89</xdr:row>
      <xdr:rowOff>173182</xdr:rowOff>
    </xdr:from>
    <xdr:to>
      <xdr:col>18</xdr:col>
      <xdr:colOff>14432</xdr:colOff>
      <xdr:row>93</xdr:row>
      <xdr:rowOff>190500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3DDD579-D9E3-4F1D-9FFE-CF3C1A4350C9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08577" cy="880918"/>
        </a:xfrm>
        <a:prstGeom prst="rect">
          <a:avLst/>
        </a:prstGeom>
      </xdr:spPr>
    </xdr:pic>
    <xdr:clientData/>
  </xdr:two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463C111A-8152-49DB-8865-EFC929EA7DE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E2AE90A-1F8E-4110-B86A-9D9ACA2E079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3CB2270E-7637-40A2-9A0B-6E6C847602B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11CE5DE2-9C92-418A-B340-ED4174D2A81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91F2CAD7-3383-48F8-85B2-94243AA23B2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21476FF5-0EFC-4792-9F8A-F8CDAE62BE74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7CCB954B-AC8C-4C81-828C-5E2BE84AC28F}"/>
            </a:ext>
          </a:extLst>
        </xdr:cNvPr>
        <xdr:cNvGrpSpPr/>
      </xdr:nvGrpSpPr>
      <xdr:grpSpPr>
        <a:xfrm>
          <a:off x="4622151" y="66774219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FFA2A4AA-7734-D9DB-D3CA-3CD58C8668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0B2F201D-81BA-D987-F427-2305AF28E3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9768EB-5370-6A67-F56A-596C8D8BD3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C48319A1-D031-3394-D9B9-D03957DC4D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1039294C-A6DB-5850-E097-A05AF6EF99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CF8DD4A8-E953-43D9-87DD-497DE76B80A5}"/>
            </a:ext>
          </a:extLst>
        </xdr:cNvPr>
        <xdr:cNvGrpSpPr/>
      </xdr:nvGrpSpPr>
      <xdr:grpSpPr>
        <a:xfrm>
          <a:off x="12319000" y="69147531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5DC35E0D-3D1C-BB0E-2311-73D5BF2308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37407A8D-C2A1-7EAD-EA47-7D6FC5FA78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F2E79EF-AAA4-3EA8-9564-41A7A72824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5912FDB-EDA2-7715-F9C2-2666669511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20F453D8-0A6B-2828-8612-F8F40D03636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B099D114-FE5A-4B9E-9C73-D41AA5AB2D00}"/>
            </a:ext>
          </a:extLst>
        </xdr:cNvPr>
        <xdr:cNvGrpSpPr/>
      </xdr:nvGrpSpPr>
      <xdr:grpSpPr>
        <a:xfrm>
          <a:off x="14386719" y="69130213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F3643BC1-72E6-5FD6-E6E4-0C41EA88B9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73ADD7BB-C059-279E-4F83-BE8822DC3C1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CC99A681-AFFB-97E6-6B6F-7FA8B09B2B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7773B002-E007-2181-B771-1B5436189B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D9E58136-0EA8-2DAD-F99C-1DF98D169E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twoCellAnchor editAs="oneCell">
    <xdr:from>
      <xdr:col>1</xdr:col>
      <xdr:colOff>54429</xdr:colOff>
      <xdr:row>0</xdr:row>
      <xdr:rowOff>40821</xdr:rowOff>
    </xdr:from>
    <xdr:to>
      <xdr:col>4</xdr:col>
      <xdr:colOff>11367</xdr:colOff>
      <xdr:row>1</xdr:row>
      <xdr:rowOff>567016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73C22557-ED24-46AD-888F-104DFE77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785738" cy="748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3C866890-228C-4522-A938-80454BCAC61D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9904938-5B77-4861-BC97-8D9C795EBB33}"/>
            </a:ext>
          </a:extLst>
        </xdr:cNvPr>
        <xdr:cNvGrpSpPr/>
      </xdr:nvGrpSpPr>
      <xdr:grpSpPr>
        <a:xfrm>
          <a:off x="25896094" y="40143906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3E5C30A7-7867-2F8B-2059-4EEDEC922B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0ED63D83-A2A4-0734-D810-DA50F2FABD8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E37E2858-F59F-24BF-F87B-68C28BF1434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074A19D0-AFD2-04F4-9595-707343AF762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BDD598CA-9583-7318-BA7D-8ABF9D6EB7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F2B13164-7D65-4C01-92E1-C56111798E05}"/>
            </a:ext>
          </a:extLst>
        </xdr:cNvPr>
        <xdr:cNvGrpSpPr/>
      </xdr:nvGrpSpPr>
      <xdr:grpSpPr>
        <a:xfrm>
          <a:off x="2540000" y="42763281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C398AE8A-4F68-6D27-F5C8-43952F98F4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82E05D4-17B8-DF1B-4992-BED25B15B3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2C38658B-7B5E-8933-301F-817C7BBD1D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DEF733B6-9B1E-3CF2-E9A8-C72E65BA26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45B62B25-ABB2-7B0E-2A4F-B246CF8C9A1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CC6589BA-4BF7-43C8-93CF-1A751711F3FB}"/>
            </a:ext>
          </a:extLst>
        </xdr:cNvPr>
        <xdr:cNvGrpSpPr/>
      </xdr:nvGrpSpPr>
      <xdr:grpSpPr>
        <a:xfrm>
          <a:off x="21867813" y="49966563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C73BEAEE-F3DE-A3AB-E2FD-2E6EBD4F94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D4D07B0B-76BD-61F4-81E5-9FCDB7E83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A73B9758-4078-C762-1E6E-504F03A84C2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B81CE6BB-A06E-0474-131E-0CA22D251E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39F15A9F-B423-9981-F6B3-43AF282333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C788FB62-FC10-460E-9190-79C9D271CB33}"/>
            </a:ext>
          </a:extLst>
        </xdr:cNvPr>
        <xdr:cNvGrpSpPr/>
      </xdr:nvGrpSpPr>
      <xdr:grpSpPr>
        <a:xfrm>
          <a:off x="24050625" y="49966563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7C477-6CF7-D04A-5CF5-252F5E06444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379DD97C-13BA-895D-B66D-256D6F78A3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EDA5AD4C-8424-4EC0-59BC-6273BD9605E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585F2FB3-AD10-469D-27B6-9080AC3D91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56D79471-A265-B6B2-A2EA-8F81FA1621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A5157ED0-FC4D-4417-A88B-EBD84D369622}"/>
            </a:ext>
          </a:extLst>
        </xdr:cNvPr>
        <xdr:cNvGrpSpPr/>
      </xdr:nvGrpSpPr>
      <xdr:grpSpPr>
        <a:xfrm>
          <a:off x="24050625" y="52367656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4D5CAD6-DD68-E772-F22B-A05DC3BE81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0BABF6FD-6E67-FE25-4A48-9FFE7117155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9CF438B8-E5D3-69D8-2E46-2E085E06D4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8092357C-9AC5-0BD9-9780-8517459F74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F6A644F1-CC64-1F3E-E9FC-9821158B39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675AD9D-BDD6-48EB-A419-F18E60720C66}"/>
            </a:ext>
          </a:extLst>
        </xdr:cNvPr>
        <xdr:cNvGrpSpPr/>
      </xdr:nvGrpSpPr>
      <xdr:grpSpPr>
        <a:xfrm>
          <a:off x="25896094" y="52367656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C6422B5E-CFCD-8CFB-C8AF-91409CF6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6792041E-EEA5-220F-C961-18F1B5B6D3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32EE50BB-D6E0-062D-01D5-0C2EC34ECF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5D19557-12DC-20FC-4102-DBD07DB3CC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000885E9-2760-E7C1-32AA-50ED871E9F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ED1929A2-F3DA-40F0-9400-BE83294D26B2}"/>
            </a:ext>
          </a:extLst>
        </xdr:cNvPr>
        <xdr:cNvGrpSpPr/>
      </xdr:nvGrpSpPr>
      <xdr:grpSpPr>
        <a:xfrm>
          <a:off x="27741563" y="52367656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2CCD5201-22CF-4F95-5464-BAA034249CE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149C58F4-1715-0EDE-8908-0F85A6D557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03C60546-A48F-097E-FECC-6E942754D8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C861E3BB-47BB-8979-4B47-D385F181A8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00B546BD-1BD1-0F4E-4F6B-002F18E175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D010F83F-113E-45EE-9093-BBA2ADB8C293}"/>
            </a:ext>
          </a:extLst>
        </xdr:cNvPr>
        <xdr:cNvGrpSpPr/>
      </xdr:nvGrpSpPr>
      <xdr:grpSpPr>
        <a:xfrm>
          <a:off x="8532813" y="54768750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DBDD6A44-8347-CEB5-B757-CDADD7650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A2C98ABA-939C-ADD7-18A4-7BBB6EC9F2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BD5D2CFE-C877-3A29-0D3D-00996AB3FE2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3BCCAA4E-EBD2-E2AB-461A-BEC6EA17F0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CC4E6C2-DE62-C3FA-58D7-C3226EF22C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0319E65D-BD55-44BC-9B8A-5FF4EFBA5E5C}"/>
            </a:ext>
          </a:extLst>
        </xdr:cNvPr>
        <xdr:cNvGrpSpPr/>
      </xdr:nvGrpSpPr>
      <xdr:grpSpPr>
        <a:xfrm>
          <a:off x="10517188" y="54768750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8D4EC2FD-28DB-A7EA-DB6D-1BB046D9B6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EE3AE9F1-4994-EA8C-61AE-DC12A958B7A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8BD9B0E8-ECBB-1C62-FA63-9364EB11294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BDCEBB41-CD7C-A267-4BA6-ADB8E928AC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788FC831-AA83-102D-E12D-A7BB3030C8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A49B5DB1-ED26-41DC-A8E2-3A9A2744FB16}"/>
            </a:ext>
          </a:extLst>
        </xdr:cNvPr>
        <xdr:cNvGrpSpPr/>
      </xdr:nvGrpSpPr>
      <xdr:grpSpPr>
        <a:xfrm>
          <a:off x="12362656" y="54768750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C5DBCD2F-6537-C84A-F5FC-583F81E981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D605FD8B-8D1A-33E8-E007-B11110BBC4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06C74924-D2CB-EC7E-14B0-C8464E9CFFD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C38C9E5F-8E4A-D9A1-83AE-40693006D2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6E98D96-D9FC-D658-D048-00F8617106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17D5800-9987-4F33-B7EB-3EF55E1F95E1}"/>
            </a:ext>
          </a:extLst>
        </xdr:cNvPr>
        <xdr:cNvGrpSpPr/>
      </xdr:nvGrpSpPr>
      <xdr:grpSpPr>
        <a:xfrm>
          <a:off x="20022344" y="57169844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32D123C0-F1C8-468F-BFBC-91540B4DCD8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3A320DE-1CE8-1B2A-5714-63F56F842DD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147A28A0-E96C-E6EC-0518-38AA00C858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C9ACA845-05EE-866F-412C-A221F7911D6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97C8CC4-5A30-E5A0-AED2-171A86D63C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A60F5855-E2DE-4217-97F8-5C1441E85568}"/>
            </a:ext>
          </a:extLst>
        </xdr:cNvPr>
        <xdr:cNvGrpSpPr/>
      </xdr:nvGrpSpPr>
      <xdr:grpSpPr>
        <a:xfrm>
          <a:off x="21867813" y="57169844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DD086B1D-CC5A-9DA9-81A2-1384FF54C5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6BBFBABC-E691-E385-388A-6FB4F382715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5966C8F4-7977-D629-737A-6689304766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61BEA0D-838E-65CC-C37F-F36A8FCB6A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76EBEDB1-E275-5218-B860-A6574D2FC5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48502CC9-7058-4E26-A756-6250145E9C4B}"/>
            </a:ext>
          </a:extLst>
        </xdr:cNvPr>
        <xdr:cNvGrpSpPr/>
      </xdr:nvGrpSpPr>
      <xdr:grpSpPr>
        <a:xfrm>
          <a:off x="24050625" y="57169844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BEE23000-AB98-D869-70C9-57607239CE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53E40130-2039-EDD8-FCBC-1F8A27827C1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0124DD42-B012-2E23-FF96-3317E2A95F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0FE4945C-0C06-D5FD-FFA6-7093BF1E6F3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16A9808B-B027-48FC-2F62-D1E1E6E8AC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D7DFDAFA-A36E-4D6E-8F81-B0F5ABD4ECCE}"/>
            </a:ext>
          </a:extLst>
        </xdr:cNvPr>
        <xdr:cNvGrpSpPr/>
      </xdr:nvGrpSpPr>
      <xdr:grpSpPr>
        <a:xfrm>
          <a:off x="27741563" y="57169844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48CB4B7E-FA2E-8A28-DAE8-AEBCD6FB90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0C2A4A2C-3F28-61EC-23CE-94C57A4D92D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456A5A0-E36D-E72D-4D50-BF4BB643C6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CD2E3883-C960-DCB4-6714-BEAFE85FE0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AED619CE-9FD3-95BF-1416-DC0F83D7F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2BE1EA84-4DF1-409F-A8EC-B8D503F6D3D5}"/>
            </a:ext>
          </a:extLst>
        </xdr:cNvPr>
        <xdr:cNvGrpSpPr/>
      </xdr:nvGrpSpPr>
      <xdr:grpSpPr>
        <a:xfrm>
          <a:off x="2540000" y="59570938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6D9D2018-A468-DE0F-A4A2-6F6BD140318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DE92FA8-5A55-1950-7116-DA713E31F8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4175EE5E-873F-8A64-A243-70DD9068D4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5716E726-0028-A8D6-F9E3-767BA1DD1A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60160D43-5B4B-CB8B-EE34-ADCD4DCFD1D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18B2C33E-F7AE-4A29-818C-C0C0D437AB7F}"/>
            </a:ext>
          </a:extLst>
        </xdr:cNvPr>
        <xdr:cNvGrpSpPr/>
      </xdr:nvGrpSpPr>
      <xdr:grpSpPr>
        <a:xfrm>
          <a:off x="18077656" y="59570938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7B5833D1-05E8-1B71-9E36-111466AC77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402B5C8-7A1A-D560-4651-2BDBA50801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F17E25A8-BE38-A146-B2E9-9434E776EF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688C6F10-748A-5DBD-11CC-F48D5973FD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B91B62AE-E18B-EDD0-5952-E43BFBE08AA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8D9C8408-52B5-4DDF-B76A-3AEBD9D238F5}"/>
            </a:ext>
          </a:extLst>
        </xdr:cNvPr>
        <xdr:cNvGrpSpPr/>
      </xdr:nvGrpSpPr>
      <xdr:grpSpPr>
        <a:xfrm>
          <a:off x="24050625" y="59570938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E3BF5522-47FE-EEF4-D6CD-FC22B991946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71EF8D9C-FF99-69D8-E877-5AD96C3BCC9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0040B9E-FF75-BA82-842C-C372DC1D58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531AD478-5D6C-F10E-35D0-4E93390394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2DE8613A-97B6-1169-F281-C9518410CB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E024A8C8-61D7-40C8-ACA6-53602E540518}"/>
            </a:ext>
          </a:extLst>
        </xdr:cNvPr>
        <xdr:cNvGrpSpPr/>
      </xdr:nvGrpSpPr>
      <xdr:grpSpPr>
        <a:xfrm>
          <a:off x="25896094" y="59570938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EEBC4196-32FD-2495-217E-76871D8961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DD6B6DA9-B803-F4C8-377D-7D146B33ED5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B7229819-1140-D450-CCAA-EC47ED3911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BFD99FF6-517D-4AAF-4D7C-D5C070ED4B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1E0F24C0-47F8-3DA3-2EB8-A3F22A12ED5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E8984B7B-8647-4490-A437-292E8B22232B}"/>
            </a:ext>
          </a:extLst>
        </xdr:cNvPr>
        <xdr:cNvGrpSpPr/>
      </xdr:nvGrpSpPr>
      <xdr:grpSpPr>
        <a:xfrm>
          <a:off x="27741563" y="59570938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6004EAE1-2E82-2DD8-A3AB-55E6242350C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551BFB55-D4BE-5F01-80C7-4DE7FADEA97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3C413A2D-EFD1-A383-6857-1B154E59E9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9AEC0BE6-D514-6368-DC1A-A045CB14A42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D334E5BB-4074-D531-7BA7-523902EB17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4E033C1D-6881-4ECC-B637-7FBD16F4DD8D}"/>
            </a:ext>
          </a:extLst>
        </xdr:cNvPr>
        <xdr:cNvGrpSpPr/>
      </xdr:nvGrpSpPr>
      <xdr:grpSpPr>
        <a:xfrm>
          <a:off x="8532813" y="61972031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73782E1B-8C07-BF40-704E-2334FDC93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D18AC04D-EEA9-6974-1C4D-0C70B6C527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1B85A9A8-EF7E-5CE3-AA74-F9F858837A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73AB62D2-41A0-519E-D940-A828FDB2C9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0F4C8CA-62E5-3DDC-794E-049B111BB77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125347E1-7173-4198-B8F2-F509969C1643}"/>
            </a:ext>
          </a:extLst>
        </xdr:cNvPr>
        <xdr:cNvGrpSpPr/>
      </xdr:nvGrpSpPr>
      <xdr:grpSpPr>
        <a:xfrm>
          <a:off x="10517188" y="61972031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B696F0E-CDCC-2F06-100B-AE1E129256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E48C0194-294B-AB4E-F16A-FF36F82D1D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971E6405-714C-BEA8-C065-72B94B6D72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D0787960-BDFF-AC6F-4DA8-A77D8D5B72A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B2257FDA-CECC-41E6-8D02-2D911438D55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3C506209-B381-45BC-B0BB-D02574606A44}"/>
            </a:ext>
          </a:extLst>
        </xdr:cNvPr>
        <xdr:cNvGrpSpPr/>
      </xdr:nvGrpSpPr>
      <xdr:grpSpPr>
        <a:xfrm>
          <a:off x="12362656" y="61972031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25862C6C-0DC9-3B37-F15D-1358177B368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87B6BA2F-2107-3FB6-EC57-68DC85ED6F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30FCC83F-0EBF-9DDE-E33D-7BF2F2CF2E3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6D9E65FE-9C76-604A-DE10-F490E3D6EB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70ABAFE4-8F54-BDC4-CBEC-67995EEA92A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3F7A38A1-9F28-49C4-9585-BCD2FF22A066}"/>
            </a:ext>
          </a:extLst>
        </xdr:cNvPr>
        <xdr:cNvGrpSpPr/>
      </xdr:nvGrpSpPr>
      <xdr:grpSpPr>
        <a:xfrm>
          <a:off x="14386719" y="61972031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998C81E-7081-C81D-31B2-0CFBEA4926B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2C481AF-C944-9B10-7EA7-426160B28A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049AB69C-1ED4-32D3-55DB-A734D6CAFF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C6628A41-6D5A-890A-4A01-1F0C31903C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CA604B55-D6C4-6FD1-C485-9CCF67447AD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967E5E26-61FE-4144-AF8A-96A67486EA65}"/>
            </a:ext>
          </a:extLst>
        </xdr:cNvPr>
        <xdr:cNvGrpSpPr/>
      </xdr:nvGrpSpPr>
      <xdr:grpSpPr>
        <a:xfrm>
          <a:off x="12362656" y="64373125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2BF50F62-80B5-9EAD-B8FF-DD36C84371D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8AF40B54-5489-7B25-1AB3-9507F282895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34912AB-2AF0-B455-90C4-2047D750DD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615BAA0E-8C3E-91DF-7582-CD63A3484A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A0E2D6E2-21F7-2D57-1EAF-29236E9E5E5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B518E54E-A490-4C81-ABE3-42362C728243}"/>
            </a:ext>
          </a:extLst>
        </xdr:cNvPr>
        <xdr:cNvGrpSpPr/>
      </xdr:nvGrpSpPr>
      <xdr:grpSpPr>
        <a:xfrm>
          <a:off x="14386719" y="64373125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F0769D0-DE3E-348D-D4B8-6665703CB0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871E63D0-5EA8-AEE9-9218-B5CA2A232F8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39F87775-0703-898E-E896-50165A00F4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BA3E6B04-85B8-7738-2CBA-44004B7FC5E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CBA128DD-3EF0-07BA-7C73-28F3D1DD87F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6E93D4EB-EAB9-430F-923B-1FA457E1195C}"/>
            </a:ext>
          </a:extLst>
        </xdr:cNvPr>
        <xdr:cNvGrpSpPr/>
      </xdr:nvGrpSpPr>
      <xdr:grpSpPr>
        <a:xfrm>
          <a:off x="2540000" y="66774219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DD1752D5-065C-D933-6E59-0EB350006BF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1064E907-23A9-88CD-DD50-1463117C5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458C028D-6C9C-BD68-DD6B-37D0BA4D9B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2A9FECB-1833-D1FE-A003-C541B092D25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A0E4CDE3-2755-45E1-4DB5-1A1D0DDED41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60AC3A43-00F6-43CC-9426-83AC612188FB}"/>
            </a:ext>
          </a:extLst>
        </xdr:cNvPr>
        <xdr:cNvGrpSpPr/>
      </xdr:nvGrpSpPr>
      <xdr:grpSpPr>
        <a:xfrm>
          <a:off x="8532813" y="66774219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9D7B087-C736-092B-BC09-CE606FD59A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B990FCE2-A1FC-FB58-88D3-CAABE45EF0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EBD33C56-3103-EF96-D419-91AAF29B9E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58692E70-9E40-BDB7-B59D-4B9DEAAA9B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6B0059D-CC09-9FBD-46B9-AE11A2D5E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BE9320A5-7B05-4691-8DE4-5BB0B95B352D}"/>
            </a:ext>
          </a:extLst>
        </xdr:cNvPr>
        <xdr:cNvGrpSpPr/>
      </xdr:nvGrpSpPr>
      <xdr:grpSpPr>
        <a:xfrm>
          <a:off x="10517188" y="66774219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79E5093D-D030-2C58-D7F3-4AECFB2A86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0D813629-FBE0-5937-ABCA-26A496719FA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167246C5-AF3C-8B75-353E-E92FF80C940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CC93AF70-3836-207B-A6B4-42CBCACDB95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E1D4CF86-9196-7D95-A6BC-6068895170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A456A784-290A-4577-B75E-1508C388EB89}"/>
            </a:ext>
          </a:extLst>
        </xdr:cNvPr>
        <xdr:cNvGrpSpPr/>
      </xdr:nvGrpSpPr>
      <xdr:grpSpPr>
        <a:xfrm>
          <a:off x="14386719" y="66774219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A53A4BB9-F39D-A4A0-C08D-1E4659E08A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918ACF2D-4E07-72D9-AA2F-F56322FE7B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3B4CAC1-664C-B450-C30F-2F5F87187BC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5D0AC60C-FB84-28B1-57C7-2281EC31DC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F07A088A-4426-4C45-EA2C-F797C8CA7E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F0553152-3C7E-495E-ACB2-5AFEA44762DF}"/>
            </a:ext>
          </a:extLst>
        </xdr:cNvPr>
        <xdr:cNvGrpSpPr/>
      </xdr:nvGrpSpPr>
      <xdr:grpSpPr>
        <a:xfrm>
          <a:off x="25896094" y="66774219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0AF49AE-81CA-1A2A-0321-411D4D1504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63000C22-94AF-F081-203B-699520DB306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FF8BB43A-F273-EF2A-C577-BA9ED867D0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1DBB06E5-0DA6-4B56-B645-7112D8C9B77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B32E86-C5AA-B89E-0B21-FAA630730D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C94526FE-8407-4328-B4A0-3F534150E8B9}"/>
            </a:ext>
          </a:extLst>
        </xdr:cNvPr>
        <xdr:cNvGrpSpPr/>
      </xdr:nvGrpSpPr>
      <xdr:grpSpPr>
        <a:xfrm>
          <a:off x="4683125" y="69175313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C0D3AE64-A6AE-A56B-68C1-D8D8F61CCB6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92225885-12D0-18A3-77B1-22ADBA82E83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5A8AB78F-C0BD-1236-1F95-5A6D19B7C6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ABB9661D-47D3-8AA7-0BD5-F6311547489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24EEDA01-298B-E417-2968-6B9025F0D2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9714E73-5CD9-4158-ADE7-C944801E36D4}"/>
            </a:ext>
          </a:extLst>
        </xdr:cNvPr>
        <xdr:cNvGrpSpPr/>
      </xdr:nvGrpSpPr>
      <xdr:grpSpPr>
        <a:xfrm>
          <a:off x="8532813" y="69175313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247D58D-E1EE-9FC5-D10A-1EC995E8759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BA2ED512-194E-7EAD-5BB8-5C44B0B17E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0CA178BA-3C6A-1D60-3C89-5CC8B43243F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68E750E8-69D5-4B91-7CF7-C85014A142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824D698E-2C4A-569F-E33D-1E2AA6213D3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A364BDDD-FAF4-4888-9481-739F1F188C9D}"/>
            </a:ext>
          </a:extLst>
        </xdr:cNvPr>
        <xdr:cNvGrpSpPr/>
      </xdr:nvGrpSpPr>
      <xdr:grpSpPr>
        <a:xfrm>
          <a:off x="18077656" y="69175313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964965A9-E0CB-EA4C-3C50-E2E137CFA4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733C9439-8A1E-C9E5-68D5-7EA9E2FF73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18C3B14A-C9FA-5069-FFA9-2803EF9CDC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CB1C7DF2-A2D8-3CCB-6199-7C8C4091A2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1363F6C9-4881-5D66-C259-C2F9477B21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50D278C-34D9-4EA9-AE05-67999A2FEA6C}"/>
            </a:ext>
          </a:extLst>
        </xdr:cNvPr>
        <xdr:cNvGrpSpPr/>
      </xdr:nvGrpSpPr>
      <xdr:grpSpPr>
        <a:xfrm>
          <a:off x="8532813" y="71576406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52BE3986-4714-FA05-BAB4-F2A18078E1A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4EFEE0F8-C9A5-F7BB-A478-67CFE40DE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CE799E1-7C9B-652B-3FCA-589FF2C370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F02D9597-02AC-D995-ED28-10E4CC91D6E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98DDCF4F-4683-669B-E275-B45F2BD2A1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D439C880-5342-4E74-9B35-41259136924E}"/>
            </a:ext>
          </a:extLst>
        </xdr:cNvPr>
        <xdr:cNvGrpSpPr/>
      </xdr:nvGrpSpPr>
      <xdr:grpSpPr>
        <a:xfrm>
          <a:off x="10517188" y="71576406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DEFC35C5-0440-F61F-AD20-8103EF552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A2A3F24C-7A40-57FC-6B63-37F658C951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8F9A8725-CB89-AD33-A5AE-26708D8162E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29D1ED4D-B7EF-7BAD-762E-1861BD6BE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8BEA8AA-ECA5-C582-D848-0F1E3219EC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4BB44692-BF2A-42D1-A9C1-6BAEE81BC08C}"/>
            </a:ext>
          </a:extLst>
        </xdr:cNvPr>
        <xdr:cNvGrpSpPr/>
      </xdr:nvGrpSpPr>
      <xdr:grpSpPr>
        <a:xfrm>
          <a:off x="21867813" y="71576406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B4D7A74A-1D35-02B0-0902-DB37235D50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90DE6A7D-3F5F-EE9C-31FF-25B6049A61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13450D0-29AE-EF58-3651-CA1863BC1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1AC1012C-C2BF-B0D6-E122-C65FB3C3D8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23480244-7192-D666-B298-1A3EDFBE09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C8E4E59A-ADD2-4EFE-B080-0C850AFFD913}"/>
            </a:ext>
          </a:extLst>
        </xdr:cNvPr>
        <xdr:cNvGrpSpPr/>
      </xdr:nvGrpSpPr>
      <xdr:grpSpPr>
        <a:xfrm>
          <a:off x="20022344" y="76378594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17170FE6-1B3D-4B0A-68AC-AD90D0E4312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38A03A-7190-14A9-304F-21365DA5BF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CBD4601C-4C4B-F223-F1D4-490391D6F04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B180E98D-376D-04D8-B1DD-7DC19A73A7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7A935D9-410E-B072-2440-66CF85D4E3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4DB4F0BD-CC48-499F-9BF2-23CD37967F2E}"/>
            </a:ext>
          </a:extLst>
        </xdr:cNvPr>
        <xdr:cNvGrpSpPr/>
      </xdr:nvGrpSpPr>
      <xdr:grpSpPr>
        <a:xfrm>
          <a:off x="21867813" y="76378594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9E8A9F3E-D810-B1EE-4FEE-EA299164EB6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300E0C11-CFAC-270A-BA4A-D856838A44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9002DF29-26FF-C00A-14C3-B84301B6A12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E1B891EC-4ACC-E86F-4FA0-836E48E9E0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E8E9EB22-8FD4-5D9C-33CE-29F8A63ECD2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8294536-95F2-40F3-96A3-463C6468C5D0}"/>
            </a:ext>
          </a:extLst>
        </xdr:cNvPr>
        <xdr:cNvGrpSpPr/>
      </xdr:nvGrpSpPr>
      <xdr:grpSpPr>
        <a:xfrm>
          <a:off x="24050625" y="76378594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29C71B4-C261-71C3-6F85-4FF9D60AC0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4D942D87-492B-FB92-4C5F-2DC5013AAE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B261550A-6E8D-0650-CABD-5F0829197F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CEDD89E9-AD5B-40C1-2F46-00ED8200E1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3D13481B-C861-30F1-5281-F8E8753C6E8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8F7582EF-FC3E-4562-82BD-4E1B14900756}"/>
            </a:ext>
          </a:extLst>
        </xdr:cNvPr>
        <xdr:cNvGrpSpPr/>
      </xdr:nvGrpSpPr>
      <xdr:grpSpPr>
        <a:xfrm>
          <a:off x="4683125" y="81180781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D0B73692-734C-9E57-46EB-669FDBB0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668C8DDB-36E0-1D14-707F-5AFAC9E0D5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F2538D0F-7894-4370-F6C9-8AE77C8C2D3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D948E61B-CBA9-50FD-0503-761D3ED74B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07CE3179-EE1C-0082-1AD4-EE2ED0BD24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8DBAA901-6BBD-4336-8D09-D878C615808B}"/>
            </a:ext>
          </a:extLst>
        </xdr:cNvPr>
        <xdr:cNvGrpSpPr/>
      </xdr:nvGrpSpPr>
      <xdr:grpSpPr>
        <a:xfrm>
          <a:off x="10517188" y="81180781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05AC8B37-1185-73F8-78C7-B433CA5CF8D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6BC964CB-228E-25C6-CC18-28E1526D06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2F322E93-6E93-DBD5-A8E5-8D2D46C20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D2C5D2B0-DF37-69C0-6953-209B4F84E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E2F90EE5-17CE-421B-3EF1-0807B05C77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4189AB9D-2989-40E8-AF25-B77EB928A245}"/>
            </a:ext>
          </a:extLst>
        </xdr:cNvPr>
        <xdr:cNvGrpSpPr/>
      </xdr:nvGrpSpPr>
      <xdr:grpSpPr>
        <a:xfrm>
          <a:off x="12362656" y="81180781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CA267A80-64B3-5D99-A085-A46DC269A1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D7BACFBC-0625-B74A-7504-504E77D4111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AD1B1017-6B51-C456-5BBC-3A30BFCE72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02292FE-8475-6819-A73F-0D27EF3D36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7CBC14A6-DD12-166C-0F82-7E33ABA891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2312479-B4AD-4511-AF26-76A803693CE9}"/>
            </a:ext>
          </a:extLst>
        </xdr:cNvPr>
        <xdr:cNvGrpSpPr/>
      </xdr:nvGrpSpPr>
      <xdr:grpSpPr>
        <a:xfrm>
          <a:off x="18077656" y="81180781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6F255070-3086-9F34-9F2A-0C76AD05806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1C8D247C-1230-4FFA-E0C8-5832AFBD421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EFCF63D6-CE85-5CD9-3223-62B2380D6C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7CE9061C-D947-1C96-5752-598B425EEA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FBBE3167-2287-CE02-F5DE-C58E6BFDF0E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E464233E-5004-4D21-AB47-9936388FB148}"/>
            </a:ext>
          </a:extLst>
        </xdr:cNvPr>
        <xdr:cNvGrpSpPr/>
      </xdr:nvGrpSpPr>
      <xdr:grpSpPr>
        <a:xfrm>
          <a:off x="20022344" y="81180781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063935A7-7198-DEFE-B42A-57A6434365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508AE17D-713D-F645-7AE8-30B646BDE3D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1D38B177-83F8-01D5-EC76-5404BEFB3F0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EA8F00A-33EC-169D-3C61-D5ED822DC9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C8114C72-A635-C406-10CA-F4F51F981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F747D3A0-2DF2-44E3-A3A5-860102F80A9C}"/>
            </a:ext>
          </a:extLst>
        </xdr:cNvPr>
        <xdr:cNvGrpSpPr/>
      </xdr:nvGrpSpPr>
      <xdr:grpSpPr>
        <a:xfrm>
          <a:off x="21867813" y="81180781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AE1753FC-90FA-9653-A4E4-B3B45C5779C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EC6B1060-0679-3993-9D6D-FC17647098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2D4C8491-781E-7C78-63EE-7AA0BF73C19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ECE37ABA-9E23-355F-BEB3-0EAA359AF57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24D33BE3-0B50-1FB3-CE0A-C004942C372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56A629CE-EB54-435C-AA41-DFB2C4AF8691}"/>
            </a:ext>
          </a:extLst>
        </xdr:cNvPr>
        <xdr:cNvGrpSpPr/>
      </xdr:nvGrpSpPr>
      <xdr:grpSpPr>
        <a:xfrm>
          <a:off x="24050625" y="81180781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FF768CA6-3AF8-C466-1B03-2426B738AB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1DF9FDA2-E15D-B23F-F6F1-9774AA630D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69EF94A6-5EE6-22B3-B5D4-83FCE584944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61F12F6F-3206-D7AE-137B-3E794FF0B4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8A976331-F04A-39D3-93A8-6FB655048F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A64C7A1A-873C-4DC0-874F-C0FBA0E34997}"/>
            </a:ext>
          </a:extLst>
        </xdr:cNvPr>
        <xdr:cNvGrpSpPr/>
      </xdr:nvGrpSpPr>
      <xdr:grpSpPr>
        <a:xfrm>
          <a:off x="25896094" y="81180781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CDBFF088-CA79-BE36-78CB-71B359F59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3F408E16-4DDA-80EF-8B83-5C80732108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A128BEF2-F321-9A69-6B22-BF054D9B42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A11F80A8-710E-D409-E2B6-89087E57E8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C2822CF2-B6A4-175A-5540-C65BE6B357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twoCellAnchor editAs="oneCell">
    <xdr:from>
      <xdr:col>5</xdr:col>
      <xdr:colOff>381000</xdr:colOff>
      <xdr:row>357</xdr:row>
      <xdr:rowOff>0</xdr:rowOff>
    </xdr:from>
    <xdr:to>
      <xdr:col>5</xdr:col>
      <xdr:colOff>515471</xdr:colOff>
      <xdr:row>358</xdr:row>
      <xdr:rowOff>174223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id="{760EA884-C6A1-4909-89F7-FF374CFC287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6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269875</xdr:colOff>
      <xdr:row>379</xdr:row>
      <xdr:rowOff>15875</xdr:rowOff>
    </xdr:from>
    <xdr:to>
      <xdr:col>23</xdr:col>
      <xdr:colOff>404346</xdr:colOff>
      <xdr:row>380</xdr:row>
      <xdr:rowOff>190098</xdr:rowOff>
    </xdr:to>
    <xdr:pic>
      <xdr:nvPicPr>
        <xdr:cNvPr id="831" name="Picture 830">
          <a:extLst>
            <a:ext uri="{FF2B5EF4-FFF2-40B4-BE49-F238E27FC236}">
              <a16:creationId xmlns:a16="http://schemas.microsoft.com/office/drawing/2014/main" id="{B3B205F8-05DE-4468-84E2-79AA6B24105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6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47625</xdr:colOff>
      <xdr:row>278</xdr:row>
      <xdr:rowOff>15875</xdr:rowOff>
    </xdr:from>
    <xdr:to>
      <xdr:col>32</xdr:col>
      <xdr:colOff>549852</xdr:colOff>
      <xdr:row>282</xdr:row>
      <xdr:rowOff>1443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id="{6B36D836-9333-435D-8664-8E3087C3AC42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68218"/>
        </a:xfrm>
        <a:prstGeom prst="rect">
          <a:avLst/>
        </a:prstGeom>
      </xdr:spPr>
    </xdr:pic>
    <xdr:clientData/>
  </xdr:twoCellAnchor>
  <xdr:twoCellAnchor editAs="oneCell">
    <xdr:from>
      <xdr:col>32</xdr:col>
      <xdr:colOff>95250</xdr:colOff>
      <xdr:row>289</xdr:row>
      <xdr:rowOff>47624</xdr:rowOff>
    </xdr:from>
    <xdr:to>
      <xdr:col>33</xdr:col>
      <xdr:colOff>0</xdr:colOff>
      <xdr:row>293</xdr:row>
      <xdr:rowOff>43245</xdr:rowOff>
    </xdr:to>
    <xdr:pic>
      <xdr:nvPicPr>
        <xdr:cNvPr id="833" name="Picture 832">
          <a:extLst>
            <a:ext uri="{FF2B5EF4-FFF2-40B4-BE49-F238E27FC236}">
              <a16:creationId xmlns:a16="http://schemas.microsoft.com/office/drawing/2014/main" id="{C6BED767-BFE0-47D8-9C21-B1F550F2E24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4350" cy="87827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46425851-B203-46D2-A38F-3B406A25B6D4}"/>
            </a:ext>
          </a:extLst>
        </xdr:cNvPr>
        <xdr:cNvGrpSpPr/>
      </xdr:nvGrpSpPr>
      <xdr:grpSpPr>
        <a:xfrm>
          <a:off x="2540000" y="69175313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899245FF-2DB4-6AB0-3F7B-FDA1F6F4F7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68D4F00D-9E33-F6A4-0835-37FC482CA2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656F51DE-65B9-AB5C-EC51-08D5561D1C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9C5F49C6-534D-CC9E-3A03-5EFA7A0B998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97613252-2D8E-4EBB-30EB-0A2390BD2CD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C31974C0-D172-4C97-AF0B-DEE8A99911C2}"/>
            </a:ext>
          </a:extLst>
        </xdr:cNvPr>
        <xdr:cNvGrpSpPr/>
      </xdr:nvGrpSpPr>
      <xdr:grpSpPr>
        <a:xfrm>
          <a:off x="6528594" y="69175313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443B9089-AA35-F85E-A5B1-F414ADC394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63E32E27-95F1-A18D-DB67-48767F89D9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790FFC53-61E0-2280-2396-0BF9B4EE62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AD55068D-5AAA-BE36-4923-CFD714DF488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58068918-852A-E989-FD13-17F36235E34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88EF1A15-0838-4FD2-AFF3-0E4CA397F096}"/>
            </a:ext>
          </a:extLst>
        </xdr:cNvPr>
        <xdr:cNvGrpSpPr/>
      </xdr:nvGrpSpPr>
      <xdr:grpSpPr>
        <a:xfrm>
          <a:off x="14386719" y="71576406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AA508DBC-B037-EC38-A9EE-BE27DDA79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BA36C0EC-9E7A-E3F8-872B-62B415F694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C4A47CA1-0470-EF11-B652-1F9EBA9F6D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65AE6C15-0F87-94B5-93A0-29A47E18CB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6A59632-4132-BDB2-C68B-E2461A0953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3C55B51D-1543-4E5F-A7A4-9D3F432CCE33}"/>
            </a:ext>
          </a:extLst>
        </xdr:cNvPr>
        <xdr:cNvGrpSpPr/>
      </xdr:nvGrpSpPr>
      <xdr:grpSpPr>
        <a:xfrm>
          <a:off x="12362656" y="71576406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BA89A277-FBED-E636-6B82-32CD8FBC49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34D27CE-47B8-550F-64AA-499AC4F5CF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C65147D5-2DB0-DFE8-A830-53D8D9ACBE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C4285CFF-CD63-A282-8B98-7433BFC4A4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A848422E-26EE-5E3A-9F4C-0529957B34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C9626392-7ABB-4665-A6A8-56ACC64E682F}"/>
            </a:ext>
          </a:extLst>
        </xdr:cNvPr>
        <xdr:cNvGrpSpPr/>
      </xdr:nvGrpSpPr>
      <xdr:grpSpPr>
        <a:xfrm>
          <a:off x="24050625" y="71576406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CB46C8D8-F7EC-D4EC-9E52-F09D3F65964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ABE20BF3-21CD-8BDD-D00E-C68BDC19E2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7252543A-8E68-399F-AD29-C7166412CF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052A8072-6536-6D9C-DD9D-F4AEDC6717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8FC88F28-56FD-4CD9-D341-36F752CE3A6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D42ED3F0-F403-49D3-BF08-95F9F7FA192A}"/>
            </a:ext>
          </a:extLst>
        </xdr:cNvPr>
        <xdr:cNvGrpSpPr/>
      </xdr:nvGrpSpPr>
      <xdr:grpSpPr>
        <a:xfrm>
          <a:off x="27741563" y="40143906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BA9F3045-3632-5640-3979-040C572320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3155DE52-94A6-90E6-A979-804D1889492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375414AC-318F-2207-B032-3539D23AE6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598BAA49-77DA-E704-2A06-197B7A236E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A5515CF-AEEA-4BE1-3E1E-9AFC98E0FE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777F8B-CF62-48DF-B2B9-9F12EF61ECAB}"/>
            </a:ext>
          </a:extLst>
        </xdr:cNvPr>
        <xdr:cNvGrpSpPr/>
      </xdr:nvGrpSpPr>
      <xdr:grpSpPr>
        <a:xfrm>
          <a:off x="24050625" y="40143906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838638F3-458A-AA8F-3457-2D71E0089B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4EAE0BAF-FC85-3068-8C7A-875E7AF42B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8E340D1-2A55-225C-C1F7-CA4B9B3970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281004BB-A8F2-7117-23AA-47A5E181D0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1AE6297B-3271-54C5-E943-138FF5F0434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3283BB87-9272-431F-9D33-BF111397873C}"/>
            </a:ext>
          </a:extLst>
        </xdr:cNvPr>
        <xdr:cNvGrpSpPr/>
      </xdr:nvGrpSpPr>
      <xdr:grpSpPr>
        <a:xfrm>
          <a:off x="21867813" y="40143906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A37EADFE-D843-8FC8-A93F-2BAF8F145C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2745A6D1-19BC-CAF6-217B-B84D3CCBB7B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6B2622F5-A173-DBEB-B103-C349DC2A0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A51AA11D-86CF-78E7-DD35-092D78B009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FC2EABA7-AB64-04BA-C418-80AAE4B58A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409402BA-59E9-4056-A830-2020A94FD0B7}"/>
            </a:ext>
          </a:extLst>
        </xdr:cNvPr>
        <xdr:cNvGrpSpPr/>
      </xdr:nvGrpSpPr>
      <xdr:grpSpPr>
        <a:xfrm>
          <a:off x="12362656" y="57169844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BDD28EEA-94B2-E8DB-7340-085F5E9496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CA1BAA34-9EC2-247E-77E8-953DCDEBA1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3ECA93E-A166-6142-7F1D-507D6813A4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6E90D8DA-EF19-8AE1-C31E-888E5371971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C4FD21F7-AA22-EE6B-E0CB-EA6629FC9B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4A3051EC-537C-4022-9EE8-A12BE4B4596A}"/>
            </a:ext>
          </a:extLst>
        </xdr:cNvPr>
        <xdr:cNvGrpSpPr/>
      </xdr:nvGrpSpPr>
      <xdr:grpSpPr>
        <a:xfrm>
          <a:off x="16232188" y="81180781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889DE921-40F2-39ED-40A9-F7713630D56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328E4B7-FBBB-E70A-E6C8-FD73B43DF3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332C6289-1CEB-8213-BCA1-BAD5F13600D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436327B6-EE81-AD25-EF64-EF638B5BA2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913F054A-4C2D-17B0-D5C4-9E1EDC4CA2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C9B0EDA2-88E0-4C39-99BA-8A13704C57CE}"/>
            </a:ext>
          </a:extLst>
        </xdr:cNvPr>
        <xdr:cNvGrpSpPr/>
      </xdr:nvGrpSpPr>
      <xdr:grpSpPr>
        <a:xfrm>
          <a:off x="14386719" y="32940625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99E1AA1A-AD19-84DC-1830-BFC2A22D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5828B4C4-7A25-6D4D-7D77-14BA0F837E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F2FB1DF2-144B-A3F0-3361-78AEC64D53B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56B42C8-54D7-98D5-6375-B76D800BC9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7AF8A406-ED58-0650-882A-1247253DA7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C738E529-E14F-456D-BFB6-997515480C46}"/>
            </a:ext>
          </a:extLst>
        </xdr:cNvPr>
        <xdr:cNvGrpSpPr/>
      </xdr:nvGrpSpPr>
      <xdr:grpSpPr>
        <a:xfrm>
          <a:off x="25896094" y="32940625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4BB76495-529A-EAE1-1F62-2CD0A01B03C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21F7C27C-CF49-7E7E-2553-20F60A6C9E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74A87A38-BA91-47C7-AF76-E88FD769629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7D226F54-0223-48D8-7AB6-EDB86600A3A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271368F3-2C79-A086-79CB-42E14AAFD8F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5C74239-F659-47FB-BAF7-EDCA7296FD7D}"/>
            </a:ext>
          </a:extLst>
        </xdr:cNvPr>
        <xdr:cNvGrpSpPr/>
      </xdr:nvGrpSpPr>
      <xdr:grpSpPr>
        <a:xfrm>
          <a:off x="12362656" y="73977500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9A280AE7-60CB-3234-998B-CF1DFA49D8E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7B9EAEC-1BC0-C6A1-A531-4E5425EC45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C305CB5C-EAEF-ADB8-3927-6D99A983F7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6E74DD32-62E7-F83C-2629-C97DE65DD4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2FDE5591-30C6-A74B-5138-D85EB94EEBF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74167B4C-8A48-4E08-834D-1694929ED87F}"/>
            </a:ext>
          </a:extLst>
        </xdr:cNvPr>
        <xdr:cNvGrpSpPr/>
      </xdr:nvGrpSpPr>
      <xdr:grpSpPr>
        <a:xfrm>
          <a:off x="27741563" y="73977500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D04E492E-A85F-3EB5-ABC2-BAC27145B3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FCB57787-6FDB-CE1A-D3B4-7084A3B322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F3365563-C01E-A8C0-4DA2-693ABF96BFB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56CF6993-48E2-6097-2CB7-D6DE3103EF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0DDE5952-761B-82C9-9012-98B70DD25CC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560D8BFD-B1B0-4703-AABE-F275AE4E3DF2}"/>
            </a:ext>
          </a:extLst>
        </xdr:cNvPr>
        <xdr:cNvGrpSpPr/>
      </xdr:nvGrpSpPr>
      <xdr:grpSpPr>
        <a:xfrm>
          <a:off x="4683125" y="76378594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9BC44F13-AFC9-0B5E-AC60-4C61D71E8F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D62921B5-6706-FD26-4E5D-C8841D6C40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74AF0EE-F98A-DD17-9D7D-6760358D872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204ABE6-E510-E28B-1DAC-13982A5295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D9306902-D884-B6E5-2325-8ABF99C0187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7BD96E44-BD76-4292-ADAF-21611F70B036}"/>
            </a:ext>
          </a:extLst>
        </xdr:cNvPr>
        <xdr:cNvGrpSpPr/>
      </xdr:nvGrpSpPr>
      <xdr:grpSpPr>
        <a:xfrm>
          <a:off x="12362656" y="32940625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1AEBCC04-311A-1B69-C09A-5C6744F48B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4B5F8F2C-712D-C2E4-7FB9-BD3102F74C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0B00F876-5B0E-98D9-B69B-42620D05A2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5E4E8653-0494-C612-C8E3-BB208ABAD9D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E503C94-FC6B-3EDF-2E4C-357E11C779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FF654DC7-AC8B-4303-864D-8A7179AC71BF}"/>
            </a:ext>
          </a:extLst>
        </xdr:cNvPr>
        <xdr:cNvGrpSpPr/>
      </xdr:nvGrpSpPr>
      <xdr:grpSpPr>
        <a:xfrm>
          <a:off x="16232188" y="35341719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902DBDE5-7146-38B7-1875-89547C8C7E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F17EBB72-CC5C-94F0-34A4-ED71176AE4E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310326D-0FD4-C0B4-0A0F-6D6AE47FD5E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E9708C43-873A-68F7-998E-1DD3A264B53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0F89778E-35C0-B77E-A0A8-56BE7D0650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EC4B6426-39CE-4245-B338-085B2FB9F832}"/>
            </a:ext>
          </a:extLst>
        </xdr:cNvPr>
        <xdr:cNvGrpSpPr/>
      </xdr:nvGrpSpPr>
      <xdr:grpSpPr>
        <a:xfrm>
          <a:off x="18077656" y="35341719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DC96FDBE-3B4D-7781-0EEF-8C6529D973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D5473FB0-C13E-55C3-06BD-45A0D0E0A3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D535EACD-8089-0787-DF4F-A79EA689940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8AD8E383-EE28-DCA2-B7B5-4E7B7B2A63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6AE70408-6BD9-A582-9E6B-6064908E177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F1905B8-CBEB-4269-898E-71AA624EBEF1}"/>
            </a:ext>
          </a:extLst>
        </xdr:cNvPr>
        <xdr:cNvGrpSpPr/>
      </xdr:nvGrpSpPr>
      <xdr:grpSpPr>
        <a:xfrm>
          <a:off x="2540000" y="73997341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4F136C84-1631-3E5C-F608-4A693790362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B4B52C66-F320-5741-BC5C-3BF361BB40E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129AA8AF-56E3-86C1-CC7D-8B0EF51FA6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7DBBF8B6-EFC3-55C7-66FA-5C442A301A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1BCD0199-9135-5C5B-ABBB-F09ECECEFB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40379EAB-575D-4A01-A055-9CE6E606D324}"/>
            </a:ext>
          </a:extLst>
        </xdr:cNvPr>
        <xdr:cNvGrpSpPr/>
      </xdr:nvGrpSpPr>
      <xdr:grpSpPr>
        <a:xfrm>
          <a:off x="8532813" y="30539529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DFE1E9CB-BBF6-74BC-C1BD-849447717E1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84C1CAA5-2358-6737-3541-25E938AC41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D32C38CE-50CC-3227-ED2E-2983AE530A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1163E8ED-0AB0-3865-4895-C5FE0512E7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F12ACDF4-67A1-EBBC-8027-F0ADA2E959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501F3F7D-4A90-409A-A2B2-1DF7B9E69822}"/>
            </a:ext>
          </a:extLst>
        </xdr:cNvPr>
        <xdr:cNvGrpSpPr/>
      </xdr:nvGrpSpPr>
      <xdr:grpSpPr>
        <a:xfrm>
          <a:off x="12362656" y="52506562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C7E2B9A7-E9F3-3CAB-43B8-64EA87D57E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AEECE265-F191-7A64-E5A2-F437E07DED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5ED340D6-4DEF-3407-F0C0-16A54F64E63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78672E33-3E67-B377-CFA1-6D27008851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188E06E-7792-0CCD-48D7-87AAF94811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D565F2F-9350-4C5D-AE93-F514E0DD8EDF}"/>
            </a:ext>
          </a:extLst>
        </xdr:cNvPr>
        <xdr:cNvGrpSpPr/>
      </xdr:nvGrpSpPr>
      <xdr:grpSpPr>
        <a:xfrm>
          <a:off x="4683125" y="30539531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F8947052-8FC8-AAC4-70D7-BDA52E0E768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1928C13F-C0E1-8437-5340-182E03C7699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DFC49F2-BE68-621B-45F2-C77ECD7E68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7D6D917B-6263-35C8-9A8A-485EB44823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DDCA4313-26FA-8AE0-67F6-AE6F17DE06A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3C249451-3CBB-4633-920D-C8847F448D68}"/>
            </a:ext>
          </a:extLst>
        </xdr:cNvPr>
        <xdr:cNvGrpSpPr/>
      </xdr:nvGrpSpPr>
      <xdr:grpSpPr>
        <a:xfrm>
          <a:off x="8532813" y="76378594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E59D49CB-9703-3D4F-188E-809684CCB4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8A0375E4-B221-EA11-DB2D-B42BC323E1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6C1042A5-10DB-887C-BA26-73CDE4966E7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339FAB4A-9F33-B2B8-6257-E33B40C23E2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AC7986EA-CADC-BD55-347F-C4895A83D9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A17966A3-8D60-4A5B-A2F3-F9DD607B1074}"/>
            </a:ext>
          </a:extLst>
        </xdr:cNvPr>
        <xdr:cNvGrpSpPr/>
      </xdr:nvGrpSpPr>
      <xdr:grpSpPr>
        <a:xfrm>
          <a:off x="2540000" y="76378594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AA52D78A-262C-F4F6-3A35-B367357C43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0B7A4473-BD7B-E287-4950-61308F1E49A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1B00B70-30C1-DED9-6F1E-423C459FA52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BFD38-CDA8-02F4-2011-3B87D8518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D02DDD0E-45AB-4B8F-1C27-9A6FEA8318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FBE3E4ED-63E4-43C4-81C4-466864A4F958}"/>
            </a:ext>
          </a:extLst>
        </xdr:cNvPr>
        <xdr:cNvGrpSpPr/>
      </xdr:nvGrpSpPr>
      <xdr:grpSpPr>
        <a:xfrm>
          <a:off x="27741563" y="71576406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D816ACC1-91F9-635B-9E43-09BC0AE696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89961DE5-652C-86DA-09BB-A151356EE2E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AD634D1-230C-32E7-745B-78AADBB3B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A56C2337-3739-774C-7769-75EEBEEF605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E1965040-7ACF-A000-B28B-9D29C720D4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AC4406-2A84-4E93-B4CE-5815F4F9671A}"/>
            </a:ext>
          </a:extLst>
        </xdr:cNvPr>
        <xdr:cNvGrpSpPr/>
      </xdr:nvGrpSpPr>
      <xdr:grpSpPr>
        <a:xfrm>
          <a:off x="8532813" y="59570938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D1B3C019-9F93-FFB2-5037-A0063F1452E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F76CF6D-FCC4-A075-653F-657E2E8938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5E862B97-38AC-8CF1-92A0-E1F7D2ED5C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4BF19762-0CED-B9BA-8E17-B67C39708BA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2D66678A-2BC9-1A32-2DB1-2E4E614ABB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EC732C78-083F-4B62-935D-273B7EA00CD8}"/>
            </a:ext>
          </a:extLst>
        </xdr:cNvPr>
        <xdr:cNvGrpSpPr/>
      </xdr:nvGrpSpPr>
      <xdr:grpSpPr>
        <a:xfrm>
          <a:off x="10517188" y="59570938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8AB14584-7CB2-4ED8-7C2A-6560DF97C7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CE271946-F036-607A-376C-1D32B964DC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B659853-A0FC-9E59-BAE3-306F10E961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9E1FD70F-2521-D0ED-A3E4-A978293E1D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2D42F1FE-01B3-79CC-A08D-12AF34C4AB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763488F1-A286-4D76-8514-372F7BBB2723}"/>
            </a:ext>
          </a:extLst>
        </xdr:cNvPr>
        <xdr:cNvGrpSpPr/>
      </xdr:nvGrpSpPr>
      <xdr:grpSpPr>
        <a:xfrm>
          <a:off x="12362656" y="59570938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A8199A9B-CB25-041D-8C8D-98A66B6AAC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3DA0CF39-7AE2-1448-BBE0-C358C89B79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C00DBC84-876A-5B5A-DA23-0A50157BCBA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F30CB90C-8F73-E883-943C-BA09F435E4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B68073A7-A36F-C81F-838F-09756300F6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B068F068-09AA-40C2-8BC8-8A6E8780AD1C}"/>
            </a:ext>
          </a:extLst>
        </xdr:cNvPr>
        <xdr:cNvGrpSpPr/>
      </xdr:nvGrpSpPr>
      <xdr:grpSpPr>
        <a:xfrm>
          <a:off x="20022344" y="66774219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129B229E-D4D2-21E6-E07B-8AB143D1FD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343C1FB4-908A-EB07-E4AC-3AD016E204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99CE066C-B89C-F302-13B3-AA153074BD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0A357E8D-F839-0040-37E7-77840C8986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3732A2D7-9C71-D30E-157E-87CE77DF4D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206FF69F-2C33-42BA-83D8-317E1044D34C}"/>
            </a:ext>
          </a:extLst>
        </xdr:cNvPr>
        <xdr:cNvGrpSpPr/>
      </xdr:nvGrpSpPr>
      <xdr:grpSpPr>
        <a:xfrm>
          <a:off x="6528594" y="30539531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F93DDAA3-A7E3-8018-0BF0-6ED73015BD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2988E87A-1F89-0F0F-D7C0-17DB2F57E8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5C223AB2-0539-E0BC-B96B-0DD378E717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F897450D-D0DF-9BBC-7A5E-99D0A6AC3F6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5C0CB7C6-7763-8DE9-C0D8-35662A3389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72C07813-F6D0-4565-981F-B660CAA5763A}"/>
            </a:ext>
          </a:extLst>
        </xdr:cNvPr>
        <xdr:cNvGrpSpPr/>
      </xdr:nvGrpSpPr>
      <xdr:grpSpPr>
        <a:xfrm>
          <a:off x="18077656" y="71576406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83AAE571-31F2-E3D7-BE80-07A99AFB34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EDE3D34B-3436-F160-8D41-B90D4C6A4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B7139D-C5EA-8D1A-C439-B259CA1D9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CA083E57-3B33-7188-4F20-B001D816A90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695BA41D-8F31-7080-CE91-66CD35BC3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872A00D4-0540-4949-AB32-BBDD08248714}"/>
            </a:ext>
          </a:extLst>
        </xdr:cNvPr>
        <xdr:cNvGrpSpPr/>
      </xdr:nvGrpSpPr>
      <xdr:grpSpPr>
        <a:xfrm>
          <a:off x="20022344" y="32940622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6D57B236-D34B-D6F4-3D97-C60510C4464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5EA0D2D3-2DF9-86F3-5A6B-2E0943E3AF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8A873E6C-18E7-993D-E3EA-1E206C90788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34E9ACD-120D-9B88-F8F7-C919C1FFB47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BB1F09FF-954E-2A8E-E983-FFB5D335CE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FE0F35AE-07CD-4382-8A0C-1C2532C98642}"/>
            </a:ext>
          </a:extLst>
        </xdr:cNvPr>
        <xdr:cNvGrpSpPr/>
      </xdr:nvGrpSpPr>
      <xdr:grpSpPr>
        <a:xfrm>
          <a:off x="20022344" y="37742810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9F1847B2-EF73-6C0F-77B5-E520F8A3F4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8D891388-3AD9-4C87-BBAE-F75FDBF788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6BE1758D-69E4-8483-B6AF-77706DD4A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F1D6CFB3-15C5-62DE-AF74-6B6C3B817E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C875C2F-A584-7A21-6EDE-51AB55BFB63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F09A3986-964B-40F5-A904-ED7B7A3189AF}"/>
            </a:ext>
          </a:extLst>
        </xdr:cNvPr>
        <xdr:cNvGrpSpPr/>
      </xdr:nvGrpSpPr>
      <xdr:grpSpPr>
        <a:xfrm>
          <a:off x="10517188" y="69155466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EC2CD291-3264-6301-3CF0-1AFE93647A2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941DF1B4-6894-7FAF-5604-9E8AD56FF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89C6F930-E7BC-AF8E-6515-E289711D01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82C7F399-3C77-40F5-B6E7-3464A5E5384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304D9CD-960B-661E-97F6-BAD7728E3E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2CB9235C-A84A-4962-890D-9956AC1C7553}"/>
            </a:ext>
          </a:extLst>
        </xdr:cNvPr>
        <xdr:cNvGrpSpPr/>
      </xdr:nvGrpSpPr>
      <xdr:grpSpPr>
        <a:xfrm>
          <a:off x="18077656" y="37762654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5D1F5186-4182-C7F1-492C-25E862ED0D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CBE285E1-F8F7-9223-3364-9718E50BA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37F98D44-FFD7-B0D9-15D6-5499FC27EA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068BF2F-9956-F1E0-B954-01625997D54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584433A8-A0B2-C4E7-69DB-A86E51845D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17EF9E07-376B-4241-89CA-0AF9B1DB9A79}"/>
            </a:ext>
          </a:extLst>
        </xdr:cNvPr>
        <xdr:cNvGrpSpPr/>
      </xdr:nvGrpSpPr>
      <xdr:grpSpPr>
        <a:xfrm>
          <a:off x="4683125" y="54768750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51BB46BF-3739-376B-7BCE-8C046828E9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6D5CF074-71FB-CCF9-FDEC-06CF3D26AD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20A0A0CA-CE33-2F82-A830-03289ED1FA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C41660EF-9062-A041-24C8-C2D44EABEEF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5C727125-2FB3-F68F-6E70-B6567CE255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8FD4F7D5-F43E-4778-BA63-759E517BA305}"/>
            </a:ext>
          </a:extLst>
        </xdr:cNvPr>
        <xdr:cNvGrpSpPr/>
      </xdr:nvGrpSpPr>
      <xdr:grpSpPr>
        <a:xfrm>
          <a:off x="12362656" y="37742813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F548FAB9-5DB0-A3F6-C2DD-3FCFD2319C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E81E9303-84FD-4D18-07D7-3FBF0263CF0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7DF07813-C8B1-5E95-7F34-56B041CB09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B64A7EDB-8DAE-B686-8731-CF6A74FCA75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887CABDE-1653-8D0A-E924-C8206AE955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8756936C-E358-47AA-8A8B-4D6F8A17886C}"/>
            </a:ext>
          </a:extLst>
        </xdr:cNvPr>
        <xdr:cNvGrpSpPr/>
      </xdr:nvGrpSpPr>
      <xdr:grpSpPr>
        <a:xfrm>
          <a:off x="24050625" y="28138438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319FA5AA-A230-98A6-9526-36539E5F9C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E4D0659D-AD0A-9437-DB53-B278318408C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0599CBA5-AE06-D9B6-4E6C-E0360EB84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5C7241F3-AE2C-9658-339C-1FCB957C95E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E860C414-447F-B1EE-E04A-E55C0F9418A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1BB7C5FA-9999-4820-89E6-E8D881B3458A}"/>
            </a:ext>
          </a:extLst>
        </xdr:cNvPr>
        <xdr:cNvGrpSpPr/>
      </xdr:nvGrpSpPr>
      <xdr:grpSpPr>
        <a:xfrm>
          <a:off x="6528594" y="73977500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08D965B9-87D3-2BC4-2838-E1D4ED374B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E08482E7-9ED3-6311-2405-564A02DC60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0ACC815E-A50F-D33C-B286-D335ED425B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DF2EA305-3400-9409-F4A0-DA3D6E9BF6E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74B9532B-7D14-0E7A-C913-556DE0C9B5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4DC43EFA-81A1-47C5-89CA-330F93E42C9A}"/>
            </a:ext>
          </a:extLst>
        </xdr:cNvPr>
        <xdr:cNvGrpSpPr/>
      </xdr:nvGrpSpPr>
      <xdr:grpSpPr>
        <a:xfrm>
          <a:off x="8532813" y="37742813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C9E02D6-C454-6792-B571-4EA56D9F39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2F5BC260-310C-9EF2-E3FE-066B4741E2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7AA6EC-35F9-A742-3136-A927A119BAB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3FCE2830-03D2-F6A5-9826-F36CBFEEDE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640E92F9-ADC9-B714-6DA8-94CEDA98FF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F2EBAC41-2AE4-48CA-A695-5B6F32318705}"/>
            </a:ext>
          </a:extLst>
        </xdr:cNvPr>
        <xdr:cNvGrpSpPr/>
      </xdr:nvGrpSpPr>
      <xdr:grpSpPr>
        <a:xfrm>
          <a:off x="12362656" y="30539531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541472B-1511-1E46-EDF3-01424AFBB01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1559FDC2-E568-2D94-F7D4-BC4001E0B9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38C60B5B-8B3A-2864-7CDC-35313F78877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2474EBBF-DBB2-A498-B8C7-26D91CD2E1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5C995A49-03E9-F613-D99C-0AB0DAE409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E5C6FEE5-F321-4C98-AD7C-6C168EF7CF8B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CD01-D0B9-43C7-901E-00044C083A71}">
  <sheetPr>
    <pageSetUpPr fitToPage="1"/>
  </sheetPr>
  <dimension ref="A1:BL441"/>
  <sheetViews>
    <sheetView showGridLines="0" view="pageBreakPreview" topLeftCell="B362" zoomScale="32" zoomScaleNormal="34" zoomScaleSheetLayoutView="32" workbookViewId="0">
      <selection activeCell="S140" sqref="S140:T140"/>
    </sheetView>
  </sheetViews>
  <sheetFormatPr defaultColWidth="8.7265625" defaultRowHeight="16.5" x14ac:dyDescent="0.35"/>
  <cols>
    <col min="1" max="1" width="1.1796875" style="78" customWidth="1"/>
    <col min="2" max="5" width="8.7265625" style="78"/>
    <col min="6" max="6" width="13.1796875" style="78" customWidth="1"/>
    <col min="7" max="11" width="8.7265625" style="78"/>
    <col min="12" max="12" width="11.1796875" style="78" customWidth="1"/>
    <col min="13" max="15" width="8.7265625" style="78"/>
    <col min="16" max="16" width="10.7265625" style="78" customWidth="1"/>
    <col min="17" max="20" width="8.7265625" style="78"/>
    <col min="21" max="21" width="10.1796875" style="78" customWidth="1"/>
    <col min="22" max="22" width="8.7265625" style="78"/>
    <col min="23" max="23" width="10" style="78" customWidth="1"/>
    <col min="24" max="29" width="8.7265625" style="78"/>
    <col min="30" max="30" width="10.26953125" style="78" customWidth="1"/>
    <col min="31" max="35" width="8.7265625" style="78"/>
    <col min="36" max="36" width="11.90625" style="78" bestFit="1" customWidth="1"/>
    <col min="37" max="37" width="10.54296875" style="78" customWidth="1"/>
    <col min="38" max="47" width="8.7265625" style="78"/>
    <col min="48" max="48" width="11.1796875" style="78" customWidth="1"/>
    <col min="49" max="49" width="12.90625" style="78" customWidth="1"/>
    <col min="50" max="50" width="13.453125" style="78" customWidth="1"/>
    <col min="51" max="51" width="10.1796875" style="78" customWidth="1"/>
    <col min="52" max="52" width="9.453125" style="78" bestFit="1" customWidth="1"/>
    <col min="53" max="53" width="11.26953125" style="78" customWidth="1"/>
    <col min="54" max="54" width="12.7265625" style="78" customWidth="1"/>
    <col min="55" max="16384" width="8.7265625" style="78"/>
  </cols>
  <sheetData>
    <row r="1" spans="1:64" ht="17.5" thickTop="1" thickBot="1" x14ac:dyDescent="0.4">
      <c r="A1" s="77"/>
      <c r="B1" s="995" t="s">
        <v>69</v>
      </c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  <c r="AZ1" s="995"/>
      <c r="BA1" s="995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64" ht="49.5" customHeight="1" thickTop="1" x14ac:dyDescent="0.35">
      <c r="A2" s="77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995"/>
      <c r="BA2" s="995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64" x14ac:dyDescent="0.35">
      <c r="A3" s="77"/>
      <c r="B3" s="79"/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0"/>
      <c r="AW3" s="80"/>
      <c r="AX3" s="80"/>
      <c r="AY3" s="80"/>
      <c r="AZ3" s="80"/>
      <c r="BA3" s="82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</row>
    <row r="4" spans="1:64" x14ac:dyDescent="0.35">
      <c r="A4" s="77" t="s">
        <v>70</v>
      </c>
      <c r="B4" s="79"/>
      <c r="C4" s="80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0"/>
      <c r="AW4" s="80"/>
      <c r="AX4" s="80"/>
      <c r="AY4" s="80"/>
      <c r="AZ4" s="80"/>
      <c r="BA4" s="82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</row>
    <row r="5" spans="1:64" s="91" customFormat="1" ht="24.75" customHeight="1" x14ac:dyDescent="0.5">
      <c r="A5" s="84"/>
      <c r="B5" s="85" t="s">
        <v>71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9"/>
      <c r="AW5" s="89"/>
      <c r="AX5" s="89"/>
      <c r="AY5" s="89"/>
      <c r="AZ5" s="89"/>
      <c r="BA5" s="90"/>
      <c r="BB5" s="57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s="91" customFormat="1" ht="24.75" customHeight="1" x14ac:dyDescent="0.5">
      <c r="A6" s="84"/>
      <c r="B6" s="92" t="s">
        <v>72</v>
      </c>
      <c r="C6" s="93"/>
      <c r="D6" s="87"/>
      <c r="E6" s="87"/>
      <c r="F6" s="87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9"/>
      <c r="AW6" s="89"/>
      <c r="AX6" s="89"/>
      <c r="AY6" s="89"/>
      <c r="AZ6" s="89"/>
      <c r="BA6" s="90"/>
      <c r="BB6" s="57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s="91" customFormat="1" ht="24.75" customHeight="1" x14ac:dyDescent="0.5">
      <c r="A7" s="84"/>
      <c r="B7" s="94" t="s">
        <v>73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89"/>
      <c r="O7" s="95"/>
      <c r="P7" s="95"/>
      <c r="Q7" s="95"/>
      <c r="R7" s="95"/>
      <c r="S7" s="95"/>
      <c r="T7" s="95"/>
      <c r="U7" s="95"/>
      <c r="V7" s="96"/>
      <c r="W7" s="96"/>
      <c r="X7" s="95"/>
      <c r="Y7" s="96"/>
      <c r="Z7" s="96"/>
      <c r="AA7" s="96"/>
      <c r="AB7" s="88"/>
      <c r="AC7" s="88"/>
      <c r="AD7" s="97"/>
      <c r="AE7" s="89"/>
      <c r="AF7" s="95"/>
      <c r="AG7" s="97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95"/>
      <c r="AW7" s="89"/>
      <c r="AX7" s="89"/>
      <c r="AY7" s="89"/>
      <c r="AZ7" s="97"/>
      <c r="BA7" s="90"/>
      <c r="BB7" s="574"/>
      <c r="BC7" s="84"/>
      <c r="BD7" s="84"/>
      <c r="BE7" s="84"/>
      <c r="BF7" s="84"/>
      <c r="BG7" s="84"/>
      <c r="BH7" s="84"/>
      <c r="BI7" s="84"/>
      <c r="BJ7" s="84"/>
      <c r="BK7" s="84"/>
      <c r="BL7" s="84"/>
    </row>
    <row r="8" spans="1:64" ht="17" thickBot="1" x14ac:dyDescent="0.4">
      <c r="A8" s="77"/>
      <c r="B8" s="98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80"/>
      <c r="AW8" s="80"/>
      <c r="AX8" s="80"/>
      <c r="AY8" s="80"/>
      <c r="AZ8" s="80"/>
      <c r="BA8" s="82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</row>
    <row r="9" spans="1:64" s="101" customFormat="1" ht="17.5" thickTop="1" thickBot="1" x14ac:dyDescent="0.4">
      <c r="A9" s="100"/>
      <c r="B9" s="996" t="s">
        <v>74</v>
      </c>
      <c r="C9" s="996"/>
      <c r="D9" s="996"/>
      <c r="E9" s="996"/>
      <c r="F9" s="996"/>
      <c r="G9" s="996"/>
      <c r="H9" s="996"/>
      <c r="I9" s="996"/>
      <c r="J9" s="996"/>
      <c r="K9" s="996"/>
      <c r="L9" s="996"/>
      <c r="M9" s="996"/>
      <c r="N9" s="996"/>
      <c r="O9" s="996"/>
      <c r="P9" s="996"/>
      <c r="Q9" s="996"/>
      <c r="R9" s="996"/>
      <c r="S9" s="996"/>
      <c r="T9" s="996"/>
      <c r="U9" s="996"/>
      <c r="V9" s="996"/>
      <c r="W9" s="996"/>
      <c r="X9" s="996"/>
      <c r="Y9" s="996"/>
      <c r="Z9" s="996"/>
      <c r="AA9" s="996"/>
      <c r="AB9" s="996"/>
      <c r="AC9" s="996"/>
      <c r="AD9" s="996"/>
      <c r="AE9" s="996"/>
      <c r="AF9" s="996"/>
      <c r="AG9" s="996"/>
      <c r="AH9" s="996"/>
      <c r="AI9" s="996"/>
      <c r="AJ9" s="996"/>
      <c r="AK9" s="996"/>
      <c r="AL9" s="996"/>
      <c r="AM9" s="996"/>
      <c r="AN9" s="996"/>
      <c r="AO9" s="996"/>
      <c r="AP9" s="996"/>
      <c r="AQ9" s="996"/>
      <c r="AR9" s="996"/>
      <c r="AS9" s="996"/>
      <c r="AT9" s="996"/>
      <c r="AU9" s="996"/>
      <c r="AV9" s="997" t="s">
        <v>75</v>
      </c>
      <c r="AW9" s="997"/>
      <c r="AX9" s="997"/>
      <c r="AY9" s="998">
        <f ca="1">+NOW()</f>
        <v>46147.643782870371</v>
      </c>
      <c r="AZ9" s="998"/>
      <c r="BA9" s="999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</row>
    <row r="10" spans="1:64" s="101" customFormat="1" ht="15.65" customHeight="1" thickTop="1" thickBot="1" x14ac:dyDescent="0.4">
      <c r="A10" s="100"/>
      <c r="B10" s="996"/>
      <c r="C10" s="996"/>
      <c r="D10" s="996"/>
      <c r="E10" s="996"/>
      <c r="F10" s="996"/>
      <c r="G10" s="996"/>
      <c r="H10" s="996"/>
      <c r="I10" s="996"/>
      <c r="J10" s="996"/>
      <c r="K10" s="996"/>
      <c r="L10" s="996"/>
      <c r="M10" s="996"/>
      <c r="N10" s="996"/>
      <c r="O10" s="996"/>
      <c r="P10" s="996"/>
      <c r="Q10" s="996"/>
      <c r="R10" s="996"/>
      <c r="S10" s="996"/>
      <c r="T10" s="996"/>
      <c r="U10" s="996"/>
      <c r="V10" s="996"/>
      <c r="W10" s="996"/>
      <c r="X10" s="996"/>
      <c r="Y10" s="996"/>
      <c r="Z10" s="996"/>
      <c r="AA10" s="996"/>
      <c r="AB10" s="996"/>
      <c r="AC10" s="996"/>
      <c r="AD10" s="996"/>
      <c r="AE10" s="996"/>
      <c r="AF10" s="996"/>
      <c r="AG10" s="996"/>
      <c r="AH10" s="996"/>
      <c r="AI10" s="996"/>
      <c r="AJ10" s="996"/>
      <c r="AK10" s="996"/>
      <c r="AL10" s="996"/>
      <c r="AM10" s="996"/>
      <c r="AN10" s="996"/>
      <c r="AO10" s="996"/>
      <c r="AP10" s="996"/>
      <c r="AQ10" s="996"/>
      <c r="AR10" s="996"/>
      <c r="AS10" s="996"/>
      <c r="AT10" s="996"/>
      <c r="AU10" s="996"/>
      <c r="AV10" s="997"/>
      <c r="AW10" s="997"/>
      <c r="AX10" s="997"/>
      <c r="AY10" s="998"/>
      <c r="AZ10" s="998"/>
      <c r="BA10" s="999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</row>
    <row r="11" spans="1:64" s="101" customFormat="1" ht="15.65" customHeight="1" thickTop="1" thickBot="1" x14ac:dyDescent="0.4">
      <c r="A11" s="100"/>
      <c r="B11" s="1000"/>
      <c r="C11" s="10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04" t="s">
        <v>76</v>
      </c>
      <c r="AV11" s="981" t="s">
        <v>77</v>
      </c>
      <c r="AW11" s="1007" t="s">
        <v>78</v>
      </c>
      <c r="AX11" s="1007"/>
      <c r="AY11" s="1007"/>
      <c r="AZ11" s="1007"/>
      <c r="BA11" s="982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</row>
    <row r="12" spans="1:64" ht="15.65" customHeight="1" thickTop="1" thickBot="1" x14ac:dyDescent="0.4">
      <c r="A12" s="77"/>
      <c r="B12" s="1001"/>
      <c r="C12" s="80"/>
      <c r="D12" s="104"/>
      <c r="E12" s="104"/>
      <c r="F12" s="104"/>
      <c r="G12" s="104"/>
      <c r="H12" s="104"/>
      <c r="I12" s="105"/>
      <c r="J12" s="80"/>
      <c r="K12" s="80"/>
      <c r="L12" s="105"/>
      <c r="M12" s="80"/>
      <c r="N12" s="80"/>
      <c r="O12" s="106"/>
      <c r="P12" s="106"/>
      <c r="Q12" s="106"/>
      <c r="R12" s="106"/>
      <c r="S12" s="106"/>
      <c r="T12" s="106"/>
      <c r="U12" s="105"/>
      <c r="V12" s="80"/>
      <c r="W12" s="80"/>
      <c r="X12" s="105"/>
      <c r="Y12" s="80"/>
      <c r="Z12" s="80"/>
      <c r="AA12" s="107"/>
      <c r="AB12" s="80"/>
      <c r="AC12" s="80"/>
      <c r="AD12" s="105"/>
      <c r="AE12" s="80"/>
      <c r="AF12" s="80"/>
      <c r="AG12" s="104"/>
      <c r="AH12" s="108"/>
      <c r="AI12" s="104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5"/>
      <c r="AU12" s="1005"/>
      <c r="AV12" s="981"/>
      <c r="AW12" s="981" t="s">
        <v>79</v>
      </c>
      <c r="AX12" s="981" t="s">
        <v>80</v>
      </c>
      <c r="AY12" s="981" t="s">
        <v>81</v>
      </c>
      <c r="AZ12" s="981" t="s">
        <v>82</v>
      </c>
      <c r="BA12" s="982" t="s">
        <v>83</v>
      </c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</row>
    <row r="13" spans="1:64" ht="40" customHeight="1" thickTop="1" thickBot="1" x14ac:dyDescent="0.4">
      <c r="A13" s="77"/>
      <c r="B13" s="1002"/>
      <c r="C13" s="80"/>
      <c r="D13" s="80"/>
      <c r="E13" s="80"/>
      <c r="F13" s="105"/>
      <c r="G13" s="80"/>
      <c r="H13" s="80"/>
      <c r="I13" s="105"/>
      <c r="J13" s="983" t="s">
        <v>2771</v>
      </c>
      <c r="K13" s="984"/>
      <c r="L13" s="984"/>
      <c r="M13" s="984"/>
      <c r="N13" s="984"/>
      <c r="O13" s="984"/>
      <c r="P13" s="984"/>
      <c r="Q13" s="985"/>
      <c r="R13" s="986" t="s">
        <v>2772</v>
      </c>
      <c r="S13" s="987"/>
      <c r="T13" s="987"/>
      <c r="U13" s="987"/>
      <c r="V13" s="987"/>
      <c r="W13" s="987"/>
      <c r="X13" s="987"/>
      <c r="Y13" s="987"/>
      <c r="Z13" s="987"/>
      <c r="AA13" s="987"/>
      <c r="AB13" s="987"/>
      <c r="AC13" s="987"/>
      <c r="AD13" s="987"/>
      <c r="AE13" s="987"/>
      <c r="AF13" s="987"/>
      <c r="AG13" s="987"/>
      <c r="AH13" s="987"/>
      <c r="AI13" s="987"/>
      <c r="AJ13" s="987"/>
      <c r="AK13" s="987"/>
      <c r="AL13" s="987"/>
      <c r="AM13" s="988"/>
      <c r="AN13" s="989" t="s">
        <v>2771</v>
      </c>
      <c r="AO13" s="990"/>
      <c r="AP13" s="990"/>
      <c r="AQ13" s="990"/>
      <c r="AR13" s="990"/>
      <c r="AS13" s="991"/>
      <c r="AT13" s="105"/>
      <c r="AU13" s="1005"/>
      <c r="AV13" s="981"/>
      <c r="AW13" s="981"/>
      <c r="AX13" s="981"/>
      <c r="AY13" s="981"/>
      <c r="AZ13" s="981"/>
      <c r="BA13" s="982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</row>
    <row r="14" spans="1:64" ht="15" customHeight="1" thickTop="1" x14ac:dyDescent="0.35">
      <c r="A14" s="77"/>
      <c r="B14" s="1002"/>
      <c r="C14" s="80"/>
      <c r="D14" s="80"/>
      <c r="E14" s="80"/>
      <c r="F14" s="105"/>
      <c r="G14" s="80"/>
      <c r="H14" s="80"/>
      <c r="I14" s="105"/>
      <c r="J14" s="80"/>
      <c r="K14" s="80"/>
      <c r="L14" s="105"/>
      <c r="M14" s="80"/>
      <c r="N14" s="80"/>
      <c r="O14" s="105"/>
      <c r="P14" s="80"/>
      <c r="Q14" s="80"/>
      <c r="R14" s="105"/>
      <c r="S14" s="80"/>
      <c r="T14" s="80"/>
      <c r="U14" s="105"/>
      <c r="V14" s="80"/>
      <c r="W14" s="80"/>
      <c r="X14" s="105"/>
      <c r="Y14" s="80"/>
      <c r="Z14" s="80"/>
      <c r="AA14" s="80"/>
      <c r="AB14" s="80"/>
      <c r="AC14" s="80"/>
      <c r="AD14" s="105"/>
      <c r="AE14" s="80"/>
      <c r="AF14" s="80"/>
      <c r="AG14" s="105"/>
      <c r="AH14" s="80"/>
      <c r="AI14" s="80"/>
      <c r="AJ14" s="105"/>
      <c r="AK14" s="80"/>
      <c r="AL14" s="80"/>
      <c r="AM14" s="105"/>
      <c r="AN14" s="80"/>
      <c r="AO14" s="80"/>
      <c r="AP14" s="105"/>
      <c r="AQ14" s="80"/>
      <c r="AR14" s="80"/>
      <c r="AS14" s="105"/>
      <c r="AT14" s="105"/>
      <c r="AU14" s="1005"/>
      <c r="AV14" s="109"/>
      <c r="AW14" s="109"/>
      <c r="AX14" s="109"/>
      <c r="AY14" s="109"/>
      <c r="AZ14" s="110"/>
      <c r="BA14" s="111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</row>
    <row r="15" spans="1:64" ht="15" customHeight="1" thickBot="1" x14ac:dyDescent="0.4">
      <c r="A15" s="77"/>
      <c r="B15" s="1002"/>
      <c r="C15" s="80"/>
      <c r="D15" s="80"/>
      <c r="E15" s="80"/>
      <c r="F15" s="105"/>
      <c r="G15" s="80"/>
      <c r="H15" s="80"/>
      <c r="I15" s="105"/>
      <c r="J15" s="112"/>
      <c r="K15" s="113"/>
      <c r="L15" s="105"/>
      <c r="M15" s="112"/>
      <c r="N15" s="113"/>
      <c r="O15" s="105"/>
      <c r="P15" s="112"/>
      <c r="Q15" s="113"/>
      <c r="R15" s="105"/>
      <c r="S15" s="112"/>
      <c r="T15" s="113"/>
      <c r="U15" s="105"/>
      <c r="V15" s="112"/>
      <c r="W15" s="113"/>
      <c r="X15" s="105"/>
      <c r="Y15" s="112"/>
      <c r="Z15" s="113"/>
      <c r="AA15" s="80"/>
      <c r="AB15" s="112"/>
      <c r="AC15" s="113"/>
      <c r="AD15" s="105"/>
      <c r="AE15" s="112"/>
      <c r="AF15" s="113"/>
      <c r="AG15" s="105"/>
      <c r="AH15" s="112"/>
      <c r="AI15" s="113"/>
      <c r="AJ15" s="105"/>
      <c r="AK15" s="112"/>
      <c r="AL15" s="113"/>
      <c r="AM15" s="105"/>
      <c r="AN15" s="112"/>
      <c r="AO15" s="113"/>
      <c r="AP15" s="105"/>
      <c r="AQ15" s="112"/>
      <c r="AR15" s="113"/>
      <c r="AS15" s="105"/>
      <c r="AT15" s="105"/>
      <c r="AU15" s="1005"/>
      <c r="AV15" s="110"/>
      <c r="AW15" s="110"/>
      <c r="AX15" s="110"/>
      <c r="AY15" s="110"/>
      <c r="BA15" s="114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</row>
    <row r="16" spans="1:64" ht="15.65" customHeight="1" thickTop="1" thickBot="1" x14ac:dyDescent="0.4">
      <c r="A16" s="77"/>
      <c r="B16" s="1002"/>
      <c r="C16" s="115"/>
      <c r="D16" s="116"/>
      <c r="E16" s="116"/>
      <c r="F16" s="116"/>
      <c r="G16" s="80"/>
      <c r="H16" s="80"/>
      <c r="I16" s="105"/>
      <c r="J16" s="117" t="s">
        <v>85</v>
      </c>
      <c r="K16" s="117" t="s">
        <v>86</v>
      </c>
      <c r="L16" s="105"/>
      <c r="M16" s="117" t="s">
        <v>85</v>
      </c>
      <c r="N16" s="117" t="s">
        <v>86</v>
      </c>
      <c r="O16" s="105"/>
      <c r="P16" s="117" t="s">
        <v>85</v>
      </c>
      <c r="Q16" s="117" t="s">
        <v>86</v>
      </c>
      <c r="R16" s="105"/>
      <c r="S16" s="117" t="s">
        <v>85</v>
      </c>
      <c r="T16" s="117" t="s">
        <v>86</v>
      </c>
      <c r="U16" s="105"/>
      <c r="V16" s="117" t="s">
        <v>85</v>
      </c>
      <c r="W16" s="117" t="s">
        <v>86</v>
      </c>
      <c r="X16" s="105"/>
      <c r="Y16" s="117" t="s">
        <v>85</v>
      </c>
      <c r="Z16" s="117" t="s">
        <v>86</v>
      </c>
      <c r="AA16" s="105"/>
      <c r="AB16" s="117" t="s">
        <v>85</v>
      </c>
      <c r="AC16" s="117" t="s">
        <v>86</v>
      </c>
      <c r="AD16" s="105"/>
      <c r="AE16" s="117" t="s">
        <v>85</v>
      </c>
      <c r="AF16" s="117" t="s">
        <v>86</v>
      </c>
      <c r="AG16" s="105"/>
      <c r="AH16" s="117" t="s">
        <v>85</v>
      </c>
      <c r="AI16" s="117" t="s">
        <v>86</v>
      </c>
      <c r="AJ16" s="105"/>
      <c r="AK16" s="117" t="s">
        <v>85</v>
      </c>
      <c r="AL16" s="117" t="s">
        <v>86</v>
      </c>
      <c r="AM16" s="105"/>
      <c r="AN16" s="117" t="s">
        <v>85</v>
      </c>
      <c r="AO16" s="117" t="s">
        <v>86</v>
      </c>
      <c r="AP16" s="105"/>
      <c r="AQ16" s="117" t="s">
        <v>87</v>
      </c>
      <c r="AR16" s="117" t="s">
        <v>88</v>
      </c>
      <c r="AS16" s="105"/>
      <c r="AT16" s="105"/>
      <c r="AU16" s="1005"/>
      <c r="AV16" s="918">
        <v>12</v>
      </c>
      <c r="AW16" s="918">
        <f>COUNTIF(K15:AR15,"FC")</f>
        <v>0</v>
      </c>
      <c r="AX16" s="918">
        <f>COUNTIF(J14:AR14,"EC")</f>
        <v>0</v>
      </c>
      <c r="AY16" s="918">
        <f>COUNTIF(J18:AR18,"E")</f>
        <v>0</v>
      </c>
      <c r="AZ16" s="918">
        <f>COUNTIF(J15:AR15,"TW")</f>
        <v>0</v>
      </c>
      <c r="BA16" s="917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</row>
    <row r="17" spans="1:64" ht="15.65" customHeight="1" thickTop="1" thickBot="1" x14ac:dyDescent="0.4">
      <c r="A17" s="77"/>
      <c r="B17" s="1002"/>
      <c r="C17" s="116"/>
      <c r="D17" s="116"/>
      <c r="E17" s="116"/>
      <c r="F17" s="116"/>
      <c r="G17" s="80"/>
      <c r="H17" s="80"/>
      <c r="I17" s="118"/>
      <c r="J17" s="119" t="s">
        <v>89</v>
      </c>
      <c r="K17" s="120" t="s">
        <v>90</v>
      </c>
      <c r="L17" s="105"/>
      <c r="M17" s="121" t="s">
        <v>89</v>
      </c>
      <c r="N17" s="121" t="s">
        <v>90</v>
      </c>
      <c r="O17" s="105"/>
      <c r="P17" s="121" t="s">
        <v>89</v>
      </c>
      <c r="Q17" s="121" t="s">
        <v>90</v>
      </c>
      <c r="R17" s="105"/>
      <c r="S17" s="121" t="s">
        <v>89</v>
      </c>
      <c r="T17" s="121" t="s">
        <v>90</v>
      </c>
      <c r="U17" s="105"/>
      <c r="V17" s="121" t="s">
        <v>89</v>
      </c>
      <c r="W17" s="121" t="s">
        <v>90</v>
      </c>
      <c r="X17" s="105"/>
      <c r="Y17" s="121" t="s">
        <v>89</v>
      </c>
      <c r="Z17" s="121" t="s">
        <v>90</v>
      </c>
      <c r="AA17" s="105"/>
      <c r="AB17" s="121" t="s">
        <v>89</v>
      </c>
      <c r="AC17" s="121" t="s">
        <v>90</v>
      </c>
      <c r="AD17" s="105"/>
      <c r="AE17" s="121" t="s">
        <v>89</v>
      </c>
      <c r="AF17" s="121" t="s">
        <v>90</v>
      </c>
      <c r="AG17" s="105"/>
      <c r="AH17" s="121" t="s">
        <v>89</v>
      </c>
      <c r="AI17" s="121" t="s">
        <v>90</v>
      </c>
      <c r="AJ17" s="105"/>
      <c r="AK17" s="121" t="s">
        <v>89</v>
      </c>
      <c r="AL17" s="121" t="s">
        <v>90</v>
      </c>
      <c r="AM17" s="105"/>
      <c r="AN17" s="121" t="s">
        <v>89</v>
      </c>
      <c r="AO17" s="121" t="s">
        <v>90</v>
      </c>
      <c r="AP17" s="105"/>
      <c r="AQ17" s="121" t="s">
        <v>91</v>
      </c>
      <c r="AR17" s="121" t="s">
        <v>92</v>
      </c>
      <c r="AS17" s="105"/>
      <c r="AT17" s="105"/>
      <c r="AU17" s="1005"/>
      <c r="AV17" s="918"/>
      <c r="AW17" s="918"/>
      <c r="AX17" s="918"/>
      <c r="AY17" s="918"/>
      <c r="AZ17" s="918"/>
      <c r="BA17" s="917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</row>
    <row r="18" spans="1:64" ht="15.65" customHeight="1" thickTop="1" thickBot="1" x14ac:dyDescent="0.4">
      <c r="A18" s="77"/>
      <c r="B18" s="1002"/>
      <c r="C18" s="122"/>
      <c r="D18" s="122"/>
      <c r="E18" s="122"/>
      <c r="F18" s="122"/>
      <c r="G18" s="122"/>
      <c r="H18" s="122"/>
      <c r="I18" s="123"/>
      <c r="J18" s="119">
        <v>0</v>
      </c>
      <c r="K18" s="124" t="str">
        <f>VLOOKUP(J22,'[1]FDN Details'!$B5:Q483,16,0)</f>
        <v>-</v>
      </c>
      <c r="L18" s="125">
        <f>VLOOKUP(J22,'[1]FDN Details'!$B5:V483,15,0)</f>
        <v>337</v>
      </c>
      <c r="M18" s="119">
        <v>0</v>
      </c>
      <c r="N18" s="124" t="str">
        <f>VLOOKUP(M22,'[1]FDN Details'!$B5:T483,16,0)</f>
        <v>-</v>
      </c>
      <c r="O18" s="125">
        <f>VLOOKUP(M22,'[1]FDN Details'!$B5:Y483,15,0)</f>
        <v>404</v>
      </c>
      <c r="P18" s="119">
        <v>0</v>
      </c>
      <c r="Q18" s="124" t="str">
        <f>VLOOKUP(P22,'[1]FDN Details'!$B5:W483,16,0)</f>
        <v>-</v>
      </c>
      <c r="R18" s="125">
        <f>VLOOKUP(P22,'[1]FDN Details'!$B5:AB483,15,0)</f>
        <v>309</v>
      </c>
      <c r="S18" s="119">
        <v>0</v>
      </c>
      <c r="T18" s="124" t="str">
        <f>VLOOKUP(S22,'[1]FDN Details'!$B5:Z483,16,0)</f>
        <v>-</v>
      </c>
      <c r="U18" s="125">
        <f>VLOOKUP(S22,'[1]FDN Details'!$B5:AE483,15,0)</f>
        <v>317</v>
      </c>
      <c r="V18" s="119">
        <v>0</v>
      </c>
      <c r="W18" s="124" t="str">
        <f>VLOOKUP(V22,'[1]FDN Details'!$B5:AC483,16,0)</f>
        <v>-</v>
      </c>
      <c r="X18" s="125">
        <f>VLOOKUP(V22,'[1]FDN Details'!$B5:AH483,15,0)</f>
        <v>395</v>
      </c>
      <c r="Y18" s="119">
        <v>0</v>
      </c>
      <c r="Z18" s="124" t="str">
        <f>VLOOKUP(Y22,'[1]FDN Details'!$B5:AF483,16,0)</f>
        <v>-</v>
      </c>
      <c r="AA18" s="125">
        <f>VLOOKUP(Y22,'[1]FDN Details'!$B5:AK483,15,0)</f>
        <v>361</v>
      </c>
      <c r="AB18" s="119">
        <v>0</v>
      </c>
      <c r="AC18" s="124" t="str">
        <f>VLOOKUP(AB22,'[1]FDN Details'!$B5:AI483,16,0)</f>
        <v>-</v>
      </c>
      <c r="AD18" s="125">
        <f>VLOOKUP(AB22,'[1]FDN Details'!$B5:AN483,15,0)</f>
        <v>434</v>
      </c>
      <c r="AE18" s="119">
        <v>0</v>
      </c>
      <c r="AF18" s="124" t="str">
        <f>VLOOKUP(AE22,'[1]FDN Details'!$B5:AL483,16,0)</f>
        <v>-</v>
      </c>
      <c r="AG18" s="125">
        <f>VLOOKUP(AE22,'[1]FDN Details'!$B5:AQ483,15,0)</f>
        <v>347</v>
      </c>
      <c r="AH18" s="119">
        <v>0</v>
      </c>
      <c r="AI18" s="124" t="str">
        <f>VLOOKUP(AH22,'[1]FDN Details'!$B5:AO483,16,0)</f>
        <v>-</v>
      </c>
      <c r="AJ18" s="125">
        <f>VLOOKUP(AH22,'[1]FDN Details'!$B5:AT483,15,0)</f>
        <v>344</v>
      </c>
      <c r="AK18" s="119">
        <v>0</v>
      </c>
      <c r="AL18" s="124" t="str">
        <f>VLOOKUP(AK22,'[1]FDN Details'!$B5:AR483,16,0)</f>
        <v>-</v>
      </c>
      <c r="AM18" s="125">
        <f>VLOOKUP(AK22,'[1]FDN Details'!$B5:AW483,15,0)</f>
        <v>379</v>
      </c>
      <c r="AN18" s="119">
        <v>0</v>
      </c>
      <c r="AO18" s="124" t="str">
        <f>VLOOKUP(AN22,'[1]FDN Details'!$B5:AU483,16,0)</f>
        <v>-</v>
      </c>
      <c r="AP18" s="125">
        <f>VLOOKUP(AN22,'[1]FDN Details'!$B5:AZ483,15,0)</f>
        <v>336</v>
      </c>
      <c r="AQ18" s="119">
        <v>0</v>
      </c>
      <c r="AR18" s="124" t="str">
        <f>VLOOKUP(AQ22,'[1]FDN Details'!$B5:AX483,16,0)</f>
        <v>-</v>
      </c>
      <c r="AS18" s="125">
        <f>VLOOKUP(AQ22,'[1]FDN Details'!$B5:BC483,15,0)</f>
        <v>439.86</v>
      </c>
      <c r="AT18" s="123"/>
      <c r="AU18" s="1005"/>
      <c r="AV18" s="918"/>
      <c r="AW18" s="918"/>
      <c r="AX18" s="918"/>
      <c r="AY18" s="918"/>
      <c r="AZ18" s="918"/>
      <c r="BA18" s="917"/>
      <c r="BB18" s="83">
        <f>SUM(F18:AS18)</f>
        <v>4402.8599999999997</v>
      </c>
      <c r="BC18" s="83"/>
      <c r="BD18" s="83"/>
      <c r="BE18" s="83"/>
      <c r="BF18" s="83"/>
      <c r="BG18" s="83"/>
      <c r="BH18" s="83"/>
      <c r="BI18" s="83"/>
      <c r="BJ18" s="83"/>
      <c r="BK18" s="83"/>
      <c r="BL18" s="83"/>
    </row>
    <row r="19" spans="1:64" ht="16.5" customHeight="1" thickTop="1" x14ac:dyDescent="0.35">
      <c r="A19" s="77"/>
      <c r="B19" s="1002"/>
      <c r="C19" s="122"/>
      <c r="D19" s="122"/>
      <c r="E19" s="122"/>
      <c r="F19" s="122"/>
      <c r="G19" s="122"/>
      <c r="H19" s="122"/>
      <c r="I19" s="122"/>
      <c r="J19" s="909" t="str">
        <f>VLOOKUP(J22,'[1]FDN Details'!$B5:$Q483,2)</f>
        <v>0/0</v>
      </c>
      <c r="K19" s="909"/>
      <c r="L19" s="80"/>
      <c r="M19" s="909" t="str">
        <f>VLOOKUP(M22,'[1]FDN Details'!$B5:T483,2)</f>
        <v>0/1</v>
      </c>
      <c r="N19" s="909"/>
      <c r="O19" s="105"/>
      <c r="P19" s="909" t="str">
        <f>VLOOKUP(P22,'[1]FDN Details'!$B5:W483,2)</f>
        <v>0/2</v>
      </c>
      <c r="Q19" s="909"/>
      <c r="R19" s="105"/>
      <c r="S19" s="909" t="str">
        <f>VLOOKUP(S22,'[1]FDN Details'!$B5:Z483,2)</f>
        <v>1/0</v>
      </c>
      <c r="T19" s="909"/>
      <c r="U19" s="105"/>
      <c r="V19" s="909" t="str">
        <f>VLOOKUP(V22,'[1]FDN Details'!$B5:AC483,2)</f>
        <v>2/0</v>
      </c>
      <c r="W19" s="909"/>
      <c r="X19" s="105"/>
      <c r="Y19" s="909" t="str">
        <f>VLOOKUP(Y22,'[1]FDN Details'!$B5:AF483,2)</f>
        <v>2/1</v>
      </c>
      <c r="Z19" s="909"/>
      <c r="AA19" s="80"/>
      <c r="AB19" s="909" t="str">
        <f>VLOOKUP(AB22,'[1]FDN Details'!$B5:AI483,2)</f>
        <v>3/0</v>
      </c>
      <c r="AC19" s="909"/>
      <c r="AD19" s="105"/>
      <c r="AE19" s="909" t="str">
        <f>VLOOKUP(AE22,'[1]FDN Details'!$B5:AL483,2)</f>
        <v>3/1</v>
      </c>
      <c r="AF19" s="909"/>
      <c r="AG19" s="105"/>
      <c r="AH19" s="909" t="str">
        <f>VLOOKUP(AH22,'[1]FDN Details'!$B5:AO483,2)</f>
        <v>3/2</v>
      </c>
      <c r="AI19" s="909"/>
      <c r="AJ19" s="126"/>
      <c r="AK19" s="909" t="str">
        <f>VLOOKUP(AK22,'[1]FDN Details'!$B5:AR483,2)</f>
        <v>3/3</v>
      </c>
      <c r="AL19" s="909"/>
      <c r="AM19" s="105"/>
      <c r="AN19" s="909" t="str">
        <f>VLOOKUP(AN22,'[1]FDN Details'!$B5:AU483,2)</f>
        <v>4/0</v>
      </c>
      <c r="AO19" s="909"/>
      <c r="AP19" s="105"/>
      <c r="AQ19" s="909" t="str">
        <f>VLOOKUP(AQ22,'[1]FDN Details'!$B5:AX483,2)</f>
        <v>5/0</v>
      </c>
      <c r="AR19" s="909"/>
      <c r="AS19" s="105"/>
      <c r="AT19" s="105"/>
      <c r="AU19" s="1005"/>
      <c r="AV19" s="937"/>
      <c r="AW19" s="937"/>
      <c r="AX19" s="937"/>
      <c r="AY19" s="937"/>
      <c r="AZ19" s="937"/>
      <c r="BA19" s="941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</row>
    <row r="20" spans="1:64" x14ac:dyDescent="0.35">
      <c r="A20" s="77"/>
      <c r="B20" s="1002"/>
      <c r="C20" s="80"/>
      <c r="D20" s="80"/>
      <c r="E20" s="80"/>
      <c r="F20" s="105"/>
      <c r="G20" s="80"/>
      <c r="H20" s="80"/>
      <c r="I20" s="105"/>
      <c r="J20" s="909" t="str">
        <f>VLOOKUP(J22,'[1]FDN Details'!$B5:Q484,3)</f>
        <v>D60+9</v>
      </c>
      <c r="K20" s="909"/>
      <c r="L20" s="105"/>
      <c r="M20" s="909" t="str">
        <f>VLOOKUP(M22,'[1]FDN Details'!$B5:T484,3)</f>
        <v>A+9</v>
      </c>
      <c r="N20" s="909"/>
      <c r="O20" s="105"/>
      <c r="P20" s="909" t="str">
        <f>VLOOKUP(P22,'[1]FDN Details'!$B5:W484,3)</f>
        <v>A+9</v>
      </c>
      <c r="Q20" s="909"/>
      <c r="R20" s="127"/>
      <c r="S20" s="909" t="str">
        <f>VLOOKUP(S22,'[1]FDN Details'!$B5:Z484,3)</f>
        <v>D60(-)3</v>
      </c>
      <c r="T20" s="909"/>
      <c r="U20" s="127"/>
      <c r="V20" s="909" t="str">
        <f>VLOOKUP(V22,'[1]FDN Details'!$B5:AC484,3)</f>
        <v>D45+3</v>
      </c>
      <c r="W20" s="909"/>
      <c r="X20" s="127"/>
      <c r="Y20" s="909" t="str">
        <f>VLOOKUP(Y22,'[1]FDN Details'!$B5:AF484,3)</f>
        <v>A+0</v>
      </c>
      <c r="Z20" s="909"/>
      <c r="AA20" s="128"/>
      <c r="AB20" s="909" t="str">
        <f>VLOOKUP(AB22,'[1]FDN Details'!$B5:AI484,3)</f>
        <v>C2+0</v>
      </c>
      <c r="AC20" s="909"/>
      <c r="AD20" s="127"/>
      <c r="AE20" s="909" t="str">
        <f>VLOOKUP(AE22,'[1]FDN Details'!$B5:AL484,3)</f>
        <v>A+1.5</v>
      </c>
      <c r="AF20" s="909"/>
      <c r="AG20" s="127"/>
      <c r="AH20" s="909" t="str">
        <f>VLOOKUP(AH22,'[1]FDN Details'!$B5:AO484,3)</f>
        <v>A(-)3</v>
      </c>
      <c r="AI20" s="909"/>
      <c r="AJ20" s="127"/>
      <c r="AK20" s="909" t="str">
        <f>VLOOKUP(AK22,'[1]FDN Details'!$B5:AR484,3)</f>
        <v>A(-)3</v>
      </c>
      <c r="AL20" s="909"/>
      <c r="AM20" s="127"/>
      <c r="AN20" s="909" t="str">
        <f>VLOOKUP(AN22,'[1]FDN Details'!$B5:AU484,3)</f>
        <v>D60+0</v>
      </c>
      <c r="AO20" s="909"/>
      <c r="AP20" s="127"/>
      <c r="AQ20" s="909" t="str">
        <f>VLOOKUP(AQ22,'[1]FDN Details'!$B5:AX484,3)</f>
        <v>B2+9</v>
      </c>
      <c r="AR20" s="909"/>
      <c r="AS20" s="127"/>
      <c r="AT20" s="105"/>
      <c r="AU20" s="1005"/>
      <c r="AV20" s="938"/>
      <c r="AW20" s="938"/>
      <c r="AX20" s="938"/>
      <c r="AY20" s="938"/>
      <c r="AZ20" s="938"/>
      <c r="BA20" s="941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</row>
    <row r="21" spans="1:64" ht="22" customHeight="1" x14ac:dyDescent="0.35">
      <c r="A21" s="77"/>
      <c r="B21" s="1002"/>
      <c r="C21" s="80"/>
      <c r="D21" s="80"/>
      <c r="E21" s="80"/>
      <c r="F21" s="105"/>
      <c r="G21" s="80"/>
      <c r="H21" s="80"/>
      <c r="I21" s="105"/>
      <c r="J21" s="129"/>
      <c r="K21" s="129"/>
      <c r="L21" s="123"/>
      <c r="M21" s="129"/>
      <c r="N21" s="129"/>
      <c r="O21" s="123"/>
      <c r="P21" s="129"/>
      <c r="Q21" s="129"/>
      <c r="R21" s="123"/>
      <c r="S21" s="129"/>
      <c r="T21" s="129"/>
      <c r="U21" s="123"/>
      <c r="V21" s="129"/>
      <c r="W21" s="129"/>
      <c r="X21" s="123"/>
      <c r="Y21" s="129"/>
      <c r="Z21" s="129"/>
      <c r="AA21" s="123"/>
      <c r="AB21" s="129"/>
      <c r="AC21" s="129"/>
      <c r="AD21" s="123"/>
      <c r="AE21" s="129"/>
      <c r="AF21" s="129"/>
      <c r="AG21" s="123"/>
      <c r="AH21" s="129"/>
      <c r="AI21" s="129"/>
      <c r="AJ21" s="123"/>
      <c r="AK21" s="129"/>
      <c r="AL21" s="129"/>
      <c r="AM21" s="123"/>
      <c r="AN21" s="129"/>
      <c r="AO21" s="129"/>
      <c r="AP21" s="123"/>
      <c r="AQ21" s="892"/>
      <c r="AR21" s="892"/>
      <c r="AS21" s="123"/>
      <c r="AT21" s="105"/>
      <c r="AU21" s="1005"/>
      <c r="AV21" s="938"/>
      <c r="AW21" s="938"/>
      <c r="AX21" s="938"/>
      <c r="AY21" s="938"/>
      <c r="AZ21" s="938"/>
      <c r="BA21" s="941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</row>
    <row r="22" spans="1:64" ht="14.5" customHeight="1" thickBot="1" x14ac:dyDescent="0.4">
      <c r="A22" s="77"/>
      <c r="B22" s="1002"/>
      <c r="C22" s="80"/>
      <c r="D22" s="80"/>
      <c r="E22" s="80"/>
      <c r="F22" s="105"/>
      <c r="G22" s="80"/>
      <c r="H22" s="80"/>
      <c r="I22" s="105"/>
      <c r="J22" s="130">
        <v>1</v>
      </c>
      <c r="K22" s="130"/>
      <c r="L22" s="131"/>
      <c r="M22" s="130">
        <f>J22+1</f>
        <v>2</v>
      </c>
      <c r="N22" s="130"/>
      <c r="O22" s="130"/>
      <c r="P22" s="130">
        <f>M22+1</f>
        <v>3</v>
      </c>
      <c r="Q22" s="130"/>
      <c r="R22" s="131"/>
      <c r="S22" s="130">
        <f>P22+1</f>
        <v>4</v>
      </c>
      <c r="T22" s="130"/>
      <c r="U22" s="131"/>
      <c r="V22" s="130">
        <f>S22+1</f>
        <v>5</v>
      </c>
      <c r="W22" s="130"/>
      <c r="X22" s="131"/>
      <c r="Y22" s="130">
        <f>V22+1</f>
        <v>6</v>
      </c>
      <c r="Z22" s="130"/>
      <c r="AA22" s="131"/>
      <c r="AB22" s="130">
        <f>Y22+1</f>
        <v>7</v>
      </c>
      <c r="AC22" s="130"/>
      <c r="AD22" s="131"/>
      <c r="AE22" s="130">
        <f>AB22+1</f>
        <v>8</v>
      </c>
      <c r="AF22" s="130"/>
      <c r="AG22" s="131"/>
      <c r="AH22" s="130">
        <f>AE22+1</f>
        <v>9</v>
      </c>
      <c r="AI22" s="130"/>
      <c r="AJ22" s="131"/>
      <c r="AK22" s="130">
        <f>AH22+1</f>
        <v>10</v>
      </c>
      <c r="AL22" s="130"/>
      <c r="AM22" s="131"/>
      <c r="AN22" s="130">
        <f>AK22+1</f>
        <v>11</v>
      </c>
      <c r="AO22" s="130"/>
      <c r="AP22" s="131"/>
      <c r="AQ22" s="130">
        <f>AN22+1</f>
        <v>12</v>
      </c>
      <c r="AR22" s="130"/>
      <c r="AS22" s="123"/>
      <c r="AT22" s="105"/>
      <c r="AU22" s="1005"/>
      <c r="AV22" s="938"/>
      <c r="AW22" s="938"/>
      <c r="AX22" s="938"/>
      <c r="AY22" s="938"/>
      <c r="AZ22" s="938"/>
      <c r="BA22" s="941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</row>
    <row r="23" spans="1:64" ht="14.5" customHeight="1" thickBot="1" x14ac:dyDescent="0.4">
      <c r="A23" s="77"/>
      <c r="B23" s="1002"/>
      <c r="C23" s="992" t="s">
        <v>2771</v>
      </c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  <c r="Q23" s="994"/>
      <c r="R23" s="743" t="s">
        <v>84</v>
      </c>
      <c r="S23" s="992" t="s">
        <v>2773</v>
      </c>
      <c r="T23" s="993"/>
      <c r="U23" s="993"/>
      <c r="V23" s="993"/>
      <c r="W23" s="993"/>
      <c r="X23" s="993"/>
      <c r="Y23" s="993"/>
      <c r="Z23" s="993"/>
      <c r="AA23" s="993"/>
      <c r="AB23" s="993"/>
      <c r="AC23" s="993"/>
      <c r="AD23" s="993"/>
      <c r="AE23" s="993"/>
      <c r="AF23" s="993"/>
      <c r="AG23" s="993"/>
      <c r="AH23" s="993"/>
      <c r="AI23" s="993"/>
      <c r="AJ23" s="993"/>
      <c r="AK23" s="993"/>
      <c r="AL23" s="993"/>
      <c r="AM23" s="993"/>
      <c r="AN23" s="993"/>
      <c r="AO23" s="993"/>
      <c r="AP23" s="993"/>
      <c r="AQ23" s="993"/>
      <c r="AR23" s="993"/>
      <c r="AS23" s="994"/>
      <c r="AT23" s="105"/>
      <c r="AU23" s="1005"/>
      <c r="AV23" s="938"/>
      <c r="AW23" s="938"/>
      <c r="AX23" s="938"/>
      <c r="AY23" s="938"/>
      <c r="AZ23" s="938"/>
      <c r="BA23" s="941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</row>
    <row r="24" spans="1:64" ht="14.5" customHeight="1" x14ac:dyDescent="0.35">
      <c r="A24" s="77"/>
      <c r="B24" s="1002"/>
      <c r="C24" s="80"/>
      <c r="D24" s="80"/>
      <c r="E24" s="80"/>
      <c r="F24" s="105"/>
      <c r="G24" s="80"/>
      <c r="H24" s="80"/>
      <c r="I24" s="105"/>
      <c r="J24" s="80"/>
      <c r="K24" s="80"/>
      <c r="L24" s="105"/>
      <c r="M24" s="80"/>
      <c r="N24" s="80"/>
      <c r="O24" s="105"/>
      <c r="P24" s="80"/>
      <c r="Q24" s="80"/>
      <c r="R24" s="105"/>
      <c r="S24" s="80"/>
      <c r="T24" s="80"/>
      <c r="U24" s="105"/>
      <c r="V24" s="80"/>
      <c r="W24" s="80"/>
      <c r="X24" s="105"/>
      <c r="Y24" s="80"/>
      <c r="Z24" s="80"/>
      <c r="AA24" s="105"/>
      <c r="AB24" s="80"/>
      <c r="AC24" s="80"/>
      <c r="AD24" s="105"/>
      <c r="AE24" s="80"/>
      <c r="AF24" s="80"/>
      <c r="AG24" s="105"/>
      <c r="AH24" s="80"/>
      <c r="AI24" s="80"/>
      <c r="AJ24" s="105"/>
      <c r="AK24" s="80"/>
      <c r="AL24" s="80"/>
      <c r="AM24" s="105"/>
      <c r="AN24" s="80"/>
      <c r="AO24" s="80"/>
      <c r="AP24" s="105"/>
      <c r="AQ24" s="80"/>
      <c r="AR24" s="132"/>
      <c r="AS24" s="105"/>
      <c r="AT24" s="105"/>
      <c r="AU24" s="1005"/>
      <c r="AV24" s="938"/>
      <c r="AW24" s="938"/>
      <c r="AX24" s="938"/>
      <c r="AY24" s="938"/>
      <c r="AZ24" s="938"/>
      <c r="BA24" s="941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</row>
    <row r="25" spans="1:64" ht="14.5" customHeight="1" x14ac:dyDescent="0.35">
      <c r="A25" s="77"/>
      <c r="B25" s="1001"/>
      <c r="C25" s="80"/>
      <c r="D25" s="80"/>
      <c r="E25" s="80"/>
      <c r="F25" s="105"/>
      <c r="G25" s="80"/>
      <c r="H25" s="80"/>
      <c r="I25" s="105"/>
      <c r="J25" s="80"/>
      <c r="K25" s="80"/>
      <c r="L25" s="105"/>
      <c r="M25" s="80"/>
      <c r="N25" s="80"/>
      <c r="O25" s="105"/>
      <c r="P25" s="80"/>
      <c r="Q25" s="80"/>
      <c r="R25" s="105"/>
      <c r="S25" s="80"/>
      <c r="T25" s="80"/>
      <c r="U25" s="105"/>
      <c r="V25" s="80"/>
      <c r="W25" s="80"/>
      <c r="X25" s="105"/>
      <c r="Y25" s="80"/>
      <c r="Z25" s="80"/>
      <c r="AA25" s="105"/>
      <c r="AB25" s="80"/>
      <c r="AC25" s="80"/>
      <c r="AD25" s="105"/>
      <c r="AE25" s="80"/>
      <c r="AF25" s="80"/>
      <c r="AG25" s="105"/>
      <c r="AH25" s="80"/>
      <c r="AI25" s="80"/>
      <c r="AJ25" s="105"/>
      <c r="AK25" s="80"/>
      <c r="AL25" s="80"/>
      <c r="AM25" s="105"/>
      <c r="AN25" s="80"/>
      <c r="AO25" s="80"/>
      <c r="AP25" s="105"/>
      <c r="AQ25" s="80"/>
      <c r="AR25" s="80"/>
      <c r="AS25" s="105"/>
      <c r="AT25" s="105"/>
      <c r="AU25" s="1005"/>
      <c r="AV25" s="938"/>
      <c r="AW25" s="938"/>
      <c r="AX25" s="938"/>
      <c r="AY25" s="938"/>
      <c r="AZ25" s="938"/>
      <c r="BA25" s="941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</row>
    <row r="26" spans="1:64" ht="15" customHeight="1" thickBot="1" x14ac:dyDescent="0.4">
      <c r="A26" s="77"/>
      <c r="B26" s="1001"/>
      <c r="C26" s="80"/>
      <c r="D26" s="112"/>
      <c r="E26" s="113"/>
      <c r="F26" s="105"/>
      <c r="G26" s="919"/>
      <c r="H26" s="919"/>
      <c r="I26" s="105"/>
      <c r="J26" s="112"/>
      <c r="K26" s="133"/>
      <c r="L26" s="105"/>
      <c r="M26" s="112"/>
      <c r="N26" s="113"/>
      <c r="O26" s="105"/>
      <c r="P26" s="112"/>
      <c r="Q26" s="113"/>
      <c r="R26" s="105"/>
      <c r="S26" s="919"/>
      <c r="T26" s="919"/>
      <c r="U26" s="105"/>
      <c r="V26" s="919"/>
      <c r="W26" s="919"/>
      <c r="X26" s="105"/>
      <c r="Y26" s="919"/>
      <c r="Z26" s="919"/>
      <c r="AA26" s="105"/>
      <c r="AB26" s="919"/>
      <c r="AC26" s="919"/>
      <c r="AD26" s="105"/>
      <c r="AE26" s="112"/>
      <c r="AF26" s="113"/>
      <c r="AG26" s="105"/>
      <c r="AH26" s="112"/>
      <c r="AI26" s="113"/>
      <c r="AJ26" s="105"/>
      <c r="AK26" s="919"/>
      <c r="AL26" s="919"/>
      <c r="AM26" s="105"/>
      <c r="AN26" s="112"/>
      <c r="AO26" s="113"/>
      <c r="AP26" s="105"/>
      <c r="AQ26" s="919"/>
      <c r="AR26" s="919"/>
      <c r="AS26" s="105"/>
      <c r="AT26" s="105"/>
      <c r="AU26" s="1005"/>
      <c r="AV26" s="939"/>
      <c r="AW26" s="939"/>
      <c r="AX26" s="939"/>
      <c r="AY26" s="939"/>
      <c r="AZ26" s="939"/>
      <c r="BA26" s="942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</row>
    <row r="27" spans="1:64" ht="15.65" customHeight="1" thickTop="1" thickBot="1" x14ac:dyDescent="0.4">
      <c r="A27" s="77"/>
      <c r="B27" s="1001"/>
      <c r="C27" s="105"/>
      <c r="D27" s="117" t="s">
        <v>85</v>
      </c>
      <c r="E27" s="117" t="s">
        <v>86</v>
      </c>
      <c r="F27" s="105"/>
      <c r="G27" s="117" t="s">
        <v>85</v>
      </c>
      <c r="H27" s="117" t="s">
        <v>86</v>
      </c>
      <c r="I27" s="105"/>
      <c r="J27" s="117" t="s">
        <v>85</v>
      </c>
      <c r="K27" s="117" t="s">
        <v>86</v>
      </c>
      <c r="L27" s="105"/>
      <c r="M27" s="117" t="s">
        <v>85</v>
      </c>
      <c r="N27" s="117" t="s">
        <v>86</v>
      </c>
      <c r="O27" s="105"/>
      <c r="P27" s="117" t="s">
        <v>85</v>
      </c>
      <c r="Q27" s="117" t="s">
        <v>86</v>
      </c>
      <c r="R27" s="105"/>
      <c r="S27" s="117" t="s">
        <v>85</v>
      </c>
      <c r="T27" s="117" t="s">
        <v>86</v>
      </c>
      <c r="U27" s="105"/>
      <c r="V27" s="117" t="s">
        <v>85</v>
      </c>
      <c r="W27" s="117" t="s">
        <v>86</v>
      </c>
      <c r="X27" s="105"/>
      <c r="Y27" s="117" t="s">
        <v>85</v>
      </c>
      <c r="Z27" s="117" t="s">
        <v>86</v>
      </c>
      <c r="AA27" s="105"/>
      <c r="AB27" s="117" t="s">
        <v>85</v>
      </c>
      <c r="AC27" s="117" t="s">
        <v>86</v>
      </c>
      <c r="AD27" s="105"/>
      <c r="AE27" s="117" t="s">
        <v>85</v>
      </c>
      <c r="AF27" s="117" t="s">
        <v>86</v>
      </c>
      <c r="AG27" s="105"/>
      <c r="AH27" s="117" t="s">
        <v>85</v>
      </c>
      <c r="AI27" s="117" t="s">
        <v>86</v>
      </c>
      <c r="AJ27" s="105"/>
      <c r="AK27" s="117" t="s">
        <v>85</v>
      </c>
      <c r="AL27" s="117" t="s">
        <v>86</v>
      </c>
      <c r="AM27" s="105"/>
      <c r="AN27" s="117" t="s">
        <v>85</v>
      </c>
      <c r="AO27" s="117" t="s">
        <v>86</v>
      </c>
      <c r="AP27" s="105"/>
      <c r="AQ27" s="117" t="s">
        <v>85</v>
      </c>
      <c r="AR27" s="117" t="s">
        <v>86</v>
      </c>
      <c r="AS27" s="105"/>
      <c r="AT27" s="105"/>
      <c r="AU27" s="1005"/>
      <c r="AV27" s="918">
        <f>COUNTA(D30:AR30)</f>
        <v>14</v>
      </c>
      <c r="AW27" s="918">
        <f>COUNTIF(K26:AR26,"FC")</f>
        <v>0</v>
      </c>
      <c r="AX27" s="918">
        <f>COUNTIF(J25:AR25,"EC")</f>
        <v>0</v>
      </c>
      <c r="AY27" s="918">
        <f>COUNTIF(J29:AR29,"E")</f>
        <v>0</v>
      </c>
      <c r="AZ27" s="918">
        <f>COUNTIF(J26:AR26,"TW")</f>
        <v>0</v>
      </c>
      <c r="BA27" s="917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</row>
    <row r="28" spans="1:64" ht="15.65" customHeight="1" thickTop="1" thickBot="1" x14ac:dyDescent="0.4">
      <c r="A28" s="77"/>
      <c r="B28" s="1001"/>
      <c r="C28" s="105"/>
      <c r="D28" s="121" t="s">
        <v>89</v>
      </c>
      <c r="E28" s="121" t="s">
        <v>90</v>
      </c>
      <c r="F28" s="105"/>
      <c r="G28" s="121" t="s">
        <v>89</v>
      </c>
      <c r="H28" s="121" t="s">
        <v>90</v>
      </c>
      <c r="I28" s="105"/>
      <c r="J28" s="121" t="s">
        <v>89</v>
      </c>
      <c r="K28" s="121" t="s">
        <v>90</v>
      </c>
      <c r="L28" s="105"/>
      <c r="M28" s="121" t="s">
        <v>89</v>
      </c>
      <c r="N28" s="121" t="s">
        <v>90</v>
      </c>
      <c r="O28" s="105"/>
      <c r="P28" s="121" t="s">
        <v>89</v>
      </c>
      <c r="Q28" s="121" t="s">
        <v>90</v>
      </c>
      <c r="R28" s="105"/>
      <c r="S28" s="121" t="s">
        <v>89</v>
      </c>
      <c r="T28" s="121" t="s">
        <v>90</v>
      </c>
      <c r="U28" s="105"/>
      <c r="V28" s="121" t="s">
        <v>89</v>
      </c>
      <c r="W28" s="121" t="s">
        <v>90</v>
      </c>
      <c r="X28" s="105"/>
      <c r="Y28" s="121" t="s">
        <v>89</v>
      </c>
      <c r="Z28" s="121" t="s">
        <v>90</v>
      </c>
      <c r="AA28" s="105"/>
      <c r="AB28" s="121" t="s">
        <v>89</v>
      </c>
      <c r="AC28" s="121" t="s">
        <v>90</v>
      </c>
      <c r="AD28" s="105"/>
      <c r="AE28" s="121" t="s">
        <v>89</v>
      </c>
      <c r="AF28" s="121" t="s">
        <v>90</v>
      </c>
      <c r="AG28" s="105"/>
      <c r="AH28" s="121" t="s">
        <v>89</v>
      </c>
      <c r="AI28" s="121" t="s">
        <v>90</v>
      </c>
      <c r="AJ28" s="105"/>
      <c r="AK28" s="121" t="s">
        <v>89</v>
      </c>
      <c r="AL28" s="121" t="s">
        <v>90</v>
      </c>
      <c r="AM28" s="105"/>
      <c r="AN28" s="121" t="s">
        <v>89</v>
      </c>
      <c r="AO28" s="121" t="s">
        <v>90</v>
      </c>
      <c r="AP28" s="105"/>
      <c r="AQ28" s="121" t="s">
        <v>89</v>
      </c>
      <c r="AR28" s="121" t="s">
        <v>90</v>
      </c>
      <c r="AS28" s="105"/>
      <c r="AT28" s="105"/>
      <c r="AU28" s="1005"/>
      <c r="AV28" s="918"/>
      <c r="AW28" s="918"/>
      <c r="AX28" s="918"/>
      <c r="AY28" s="918"/>
      <c r="AZ28" s="918"/>
      <c r="BA28" s="917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</row>
    <row r="29" spans="1:64" ht="15.65" customHeight="1" thickTop="1" thickBot="1" x14ac:dyDescent="0.4">
      <c r="A29" s="77"/>
      <c r="B29" s="1001"/>
      <c r="C29" s="80"/>
      <c r="D29" s="119">
        <v>0</v>
      </c>
      <c r="E29" s="124" t="str">
        <f>VLOOKUP(D33,'[1]FDN Details'!$B5:Q483,16,0)</f>
        <v>-</v>
      </c>
      <c r="F29" s="125">
        <f>VLOOKUP(D33,'[1]FDN Details'!$B5:P483,15,0)</f>
        <v>437</v>
      </c>
      <c r="G29" s="119">
        <v>0</v>
      </c>
      <c r="H29" s="124" t="str">
        <f>VLOOKUP(G33,'[1]FDN Details'!$B5:T483,16,0)</f>
        <v>-</v>
      </c>
      <c r="I29" s="125">
        <f>VLOOKUP(G33,'[1]FDN Details'!$B5:S483,15,0)</f>
        <v>335.73399999999998</v>
      </c>
      <c r="J29" s="119">
        <v>0</v>
      </c>
      <c r="K29" s="124" t="str">
        <f>VLOOKUP(J33,'[1]FDN Details'!$B5:W483,16,0)</f>
        <v>-</v>
      </c>
      <c r="L29" s="125"/>
      <c r="M29" s="119">
        <v>0</v>
      </c>
      <c r="N29" s="124" t="str">
        <f>VLOOKUP(M33,'[1]FDN Details'!$B16:T494,16,0)</f>
        <v>-</v>
      </c>
      <c r="O29" s="125">
        <f>VLOOKUP(M33,'[1]FDN Details'!$B$5:T494,15,0)</f>
        <v>341.75299999999999</v>
      </c>
      <c r="P29" s="119">
        <v>0</v>
      </c>
      <c r="Q29" s="124" t="str">
        <f>VLOOKUP(P33,'[1]FDN Details'!$B16:W494,16,0)</f>
        <v>-</v>
      </c>
      <c r="R29" s="125">
        <f>VLOOKUP(P33,'[1]FDN Details'!$B$5:W494,15,0)</f>
        <v>407.786</v>
      </c>
      <c r="S29" s="119">
        <v>0</v>
      </c>
      <c r="T29" s="124" t="str">
        <f>VLOOKUP(S33,'[1]FDN Details'!$B16:Z494,16,0)</f>
        <v>-</v>
      </c>
      <c r="U29" s="125">
        <f>VLOOKUP(S33,'[1]FDN Details'!$B$5:Z494,15,0)</f>
        <v>412</v>
      </c>
      <c r="V29" s="119">
        <v>0</v>
      </c>
      <c r="W29" s="124" t="str">
        <f>VLOOKUP(V33,'[1]FDN Details'!$B16:AC494,16,0)</f>
        <v>-</v>
      </c>
      <c r="X29" s="125">
        <f>VLOOKUP(V33,'[1]FDN Details'!$B$5:AC494,15,0)</f>
        <v>426.82</v>
      </c>
      <c r="Y29" s="119">
        <v>0</v>
      </c>
      <c r="Z29" s="124" t="str">
        <f>VLOOKUP(Y33,'[1]FDN Details'!$B16:AF494,16,0)</f>
        <v>-</v>
      </c>
      <c r="AA29" s="125">
        <f>VLOOKUP(Y33,'[1]FDN Details'!$B$5:AF494,15,0)</f>
        <v>337</v>
      </c>
      <c r="AB29" s="119">
        <v>0</v>
      </c>
      <c r="AC29" s="124" t="str">
        <f>VLOOKUP(AB33,'[1]FDN Details'!$B16:AI494,16,0)</f>
        <v>-</v>
      </c>
      <c r="AD29" s="125">
        <f>VLOOKUP(AB33,'[1]FDN Details'!$B$5:AI494,15,0)</f>
        <v>454</v>
      </c>
      <c r="AE29" s="119">
        <v>0</v>
      </c>
      <c r="AF29" s="124" t="str">
        <f>VLOOKUP(AE33,'[1]FDN Details'!$B16:AL494,16,0)</f>
        <v>-</v>
      </c>
      <c r="AG29" s="125">
        <f>VLOOKUP(AE33,'[1]FDN Details'!$B$5:AL494,15,0)</f>
        <v>344.90600000000001</v>
      </c>
      <c r="AH29" s="119">
        <v>0</v>
      </c>
      <c r="AI29" s="124" t="str">
        <f>VLOOKUP(AH33,'[1]FDN Details'!$B16:AO494,16,0)</f>
        <v>-</v>
      </c>
      <c r="AJ29" s="125">
        <f>VLOOKUP(AH33,'[1]FDN Details'!$B$5:AO494,15,0)</f>
        <v>399</v>
      </c>
      <c r="AK29" s="119">
        <v>0</v>
      </c>
      <c r="AL29" s="124" t="str">
        <f>VLOOKUP(AK33,'[1]FDN Details'!$B16:AR494,16,0)</f>
        <v>-</v>
      </c>
      <c r="AM29" s="125">
        <f>VLOOKUP(AK33,'[1]FDN Details'!$B$5:AR494,15,0)</f>
        <v>379.98399999999998</v>
      </c>
      <c r="AN29" s="119">
        <v>0</v>
      </c>
      <c r="AO29" s="124" t="str">
        <f>VLOOKUP(AN33,'[1]FDN Details'!$B16:AU494,16,0)</f>
        <v>-</v>
      </c>
      <c r="AP29" s="125">
        <f>VLOOKUP(AN33,'[1]FDN Details'!$B$5:AU494,15,0)</f>
        <v>464</v>
      </c>
      <c r="AQ29" s="119">
        <v>0</v>
      </c>
      <c r="AR29" s="124" t="str">
        <f>VLOOKUP(AQ33,'[1]FDN Details'!$B16:AX494,16,0)</f>
        <v>-</v>
      </c>
      <c r="AS29" s="125">
        <f>VLOOKUP(AQ33,'[1]FDN Details'!$B$5:AX494,15,0)</f>
        <v>364</v>
      </c>
      <c r="AT29" s="134"/>
      <c r="AU29" s="1005"/>
      <c r="AV29" s="918"/>
      <c r="AW29" s="918"/>
      <c r="AX29" s="918"/>
      <c r="AY29" s="918"/>
      <c r="AZ29" s="918"/>
      <c r="BA29" s="917"/>
      <c r="BB29" s="83">
        <f>SUM(F29:AS29)</f>
        <v>5103.9830000000002</v>
      </c>
      <c r="BC29" s="83"/>
      <c r="BD29" s="83"/>
      <c r="BE29" s="83"/>
      <c r="BF29" s="83"/>
      <c r="BG29" s="83"/>
      <c r="BH29" s="83"/>
      <c r="BI29" s="83"/>
      <c r="BJ29" s="83"/>
      <c r="BK29" s="83"/>
      <c r="BL29" s="83"/>
    </row>
    <row r="30" spans="1:64" ht="16.5" customHeight="1" thickTop="1" x14ac:dyDescent="0.35">
      <c r="A30" s="77"/>
      <c r="B30" s="1001"/>
      <c r="C30" s="80"/>
      <c r="D30" s="909" t="str">
        <f>VLOOKUP(D33,'[1]FDN Details'!$B16:K494,2)</f>
        <v>6/0</v>
      </c>
      <c r="E30" s="909"/>
      <c r="F30" s="105"/>
      <c r="G30" s="909" t="str">
        <f>VLOOKUP(G33,'[1]FDN Details'!$B16:N494,2)</f>
        <v>6/1</v>
      </c>
      <c r="H30" s="909"/>
      <c r="I30" s="80"/>
      <c r="J30" s="909" t="str">
        <f>VLOOKUP(J33,'[1]FDN Details'!$B16:Q494,2)</f>
        <v>7/0</v>
      </c>
      <c r="K30" s="909"/>
      <c r="L30" s="80"/>
      <c r="M30" s="909" t="str">
        <f>VLOOKUP(M33,'[1]FDN Details'!$B16:T494,2)</f>
        <v>8/0</v>
      </c>
      <c r="N30" s="909"/>
      <c r="O30" s="80"/>
      <c r="P30" s="909" t="str">
        <f>VLOOKUP(P33,'[1]FDN Details'!$B16:W494,2)</f>
        <v>9/0</v>
      </c>
      <c r="Q30" s="909"/>
      <c r="R30" s="105"/>
      <c r="S30" s="909" t="str">
        <f>VLOOKUP(S33,'[1]FDN Details'!$B16:Z494,2)</f>
        <v>10/0</v>
      </c>
      <c r="T30" s="909"/>
      <c r="U30" s="105"/>
      <c r="V30" s="909" t="str">
        <f>VLOOKUP(V33,'[1]FDN Details'!$B16:AC494,2)</f>
        <v>10/1</v>
      </c>
      <c r="W30" s="909"/>
      <c r="X30" s="105"/>
      <c r="Y30" s="909" t="str">
        <f>VLOOKUP(Y33,'[1]FDN Details'!$B16:AF494,2)</f>
        <v>11/0</v>
      </c>
      <c r="Z30" s="909"/>
      <c r="AA30" s="105"/>
      <c r="AB30" s="909" t="str">
        <f>VLOOKUP(AB33,'[1]FDN Details'!$B16:AI494,2)</f>
        <v>11/1</v>
      </c>
      <c r="AC30" s="909"/>
      <c r="AD30" s="105"/>
      <c r="AE30" s="909" t="str">
        <f>VLOOKUP(AE33,'[1]FDN Details'!$B16:AL494,2)</f>
        <v>11/2</v>
      </c>
      <c r="AF30" s="909"/>
      <c r="AG30" s="105"/>
      <c r="AH30" s="909" t="str">
        <f>VLOOKUP(AH33,'[1]FDN Details'!$B16:AO494,2)</f>
        <v>12/0</v>
      </c>
      <c r="AI30" s="909"/>
      <c r="AJ30" s="105"/>
      <c r="AK30" s="909" t="str">
        <f>VLOOKUP(AK33,'[1]FDN Details'!$B16:AR494,2)</f>
        <v>12/1</v>
      </c>
      <c r="AL30" s="909"/>
      <c r="AM30" s="105"/>
      <c r="AN30" s="909" t="str">
        <f>VLOOKUP(AN33,'[1]FDN Details'!$B16:AU494,2)</f>
        <v>13/0</v>
      </c>
      <c r="AO30" s="909"/>
      <c r="AP30" s="105"/>
      <c r="AQ30" s="909" t="str">
        <f>VLOOKUP(AQ33,'[1]FDN Details'!$B16:AX494,2)</f>
        <v>13/1</v>
      </c>
      <c r="AR30" s="909"/>
      <c r="AS30" s="105"/>
      <c r="AT30" s="105"/>
      <c r="AU30" s="1005"/>
      <c r="AV30" s="937"/>
      <c r="AW30" s="937"/>
      <c r="AX30" s="937"/>
      <c r="AY30" s="937"/>
      <c r="AZ30" s="937"/>
      <c r="BA30" s="940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</row>
    <row r="31" spans="1:64" ht="16.5" customHeight="1" x14ac:dyDescent="0.35">
      <c r="A31" s="77"/>
      <c r="B31" s="1001"/>
      <c r="C31" s="80"/>
      <c r="D31" s="909" t="str">
        <f>VLOOKUP(D33,'[1]FDN Details'!$B16:K495,3)</f>
        <v>D45+3</v>
      </c>
      <c r="E31" s="909"/>
      <c r="F31" s="105"/>
      <c r="G31" s="909" t="str">
        <f>VLOOKUP(G33,'[1]FDN Details'!$B16:N495,3)</f>
        <v>A+6</v>
      </c>
      <c r="H31" s="909"/>
      <c r="I31" s="80"/>
      <c r="J31" s="909" t="str">
        <f>VLOOKUP(J33,'[1]FDN Details'!$B16:Q495,3)</f>
        <v>B2(-)3</v>
      </c>
      <c r="K31" s="909"/>
      <c r="L31" s="80"/>
      <c r="M31" s="909" t="str">
        <f>VLOOKUP(M33,'[1]FDN Details'!$B16:T495,3)</f>
        <v>C1+9</v>
      </c>
      <c r="N31" s="909"/>
      <c r="O31" s="80"/>
      <c r="P31" s="909" t="str">
        <f>VLOOKUP(P33,'[1]FDN Details'!$B16:W495,3)</f>
        <v>D45+9</v>
      </c>
      <c r="Q31" s="909"/>
      <c r="R31" s="105"/>
      <c r="S31" s="909" t="str">
        <f>VLOOKUP(S33,'[1]FDN Details'!$B16:Z495,3)</f>
        <v>C1+3</v>
      </c>
      <c r="T31" s="909"/>
      <c r="U31" s="105"/>
      <c r="V31" s="909" t="str">
        <f>VLOOKUP(V33,'[1]FDN Details'!$B16:AC495,3)</f>
        <v>A+6</v>
      </c>
      <c r="W31" s="909"/>
      <c r="X31" s="105"/>
      <c r="Y31" s="909" t="str">
        <f>VLOOKUP(Y33,'[1]FDN Details'!$B16:AF495,3)</f>
        <v>C1+3</v>
      </c>
      <c r="Z31" s="909"/>
      <c r="AA31" s="105"/>
      <c r="AB31" s="909" t="str">
        <f>VLOOKUP(AB33,'[1]FDN Details'!$B16:AI495,3)</f>
        <v>A+6</v>
      </c>
      <c r="AC31" s="909"/>
      <c r="AD31" s="135"/>
      <c r="AE31" s="909" t="str">
        <f>VLOOKUP(AE33,'[1]FDN Details'!$B16:AL495,3)</f>
        <v>A+6</v>
      </c>
      <c r="AF31" s="909"/>
      <c r="AG31" s="105"/>
      <c r="AH31" s="909" t="str">
        <f>VLOOKUP(AH33,'[1]FDN Details'!$B16:AO495,3)</f>
        <v>C1+9</v>
      </c>
      <c r="AI31" s="909"/>
      <c r="AJ31" s="105"/>
      <c r="AK31" s="909" t="str">
        <f>VLOOKUP(AK33,'[1]FDN Details'!$B16:AR495,3)</f>
        <v>A+6</v>
      </c>
      <c r="AL31" s="909"/>
      <c r="AM31" s="105"/>
      <c r="AN31" s="909" t="str">
        <f>VLOOKUP(AN33,'[1]FDN Details'!$B16:AU495,3)</f>
        <v>D45+0</v>
      </c>
      <c r="AO31" s="909"/>
      <c r="AP31" s="105"/>
      <c r="AQ31" s="909" t="str">
        <f>VLOOKUP(AQ33,'[1]FDN Details'!$B16:AX495,3)</f>
        <v>A+9</v>
      </c>
      <c r="AR31" s="909"/>
      <c r="AS31" s="105"/>
      <c r="AT31" s="105"/>
      <c r="AU31" s="1005"/>
      <c r="AV31" s="938"/>
      <c r="AW31" s="938"/>
      <c r="AX31" s="938"/>
      <c r="AY31" s="938"/>
      <c r="AZ31" s="938"/>
      <c r="BA31" s="941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</row>
    <row r="32" spans="1:64" ht="16" customHeight="1" x14ac:dyDescent="0.35">
      <c r="A32" s="77"/>
      <c r="B32" s="1001"/>
      <c r="C32" s="80"/>
      <c r="D32" s="80"/>
      <c r="E32" s="80"/>
      <c r="F32" s="105"/>
      <c r="G32" s="80"/>
      <c r="H32" s="80"/>
      <c r="I32" s="105"/>
      <c r="J32" s="80"/>
      <c r="K32" s="80"/>
      <c r="L32" s="105"/>
      <c r="M32" s="80"/>
      <c r="N32" s="80"/>
      <c r="O32" s="105"/>
      <c r="P32" s="80"/>
      <c r="Q32" s="80"/>
      <c r="R32" s="105"/>
      <c r="S32" s="911"/>
      <c r="T32" s="911"/>
      <c r="U32" s="105"/>
      <c r="V32" s="911"/>
      <c r="W32" s="911"/>
      <c r="X32" s="105"/>
      <c r="Y32" s="911"/>
      <c r="Z32" s="911"/>
      <c r="AA32" s="105"/>
      <c r="AB32" s="80"/>
      <c r="AC32" s="80"/>
      <c r="AD32" s="105"/>
      <c r="AE32" s="80"/>
      <c r="AF32" s="80"/>
      <c r="AG32" s="105"/>
      <c r="AH32" s="80"/>
      <c r="AI32" s="80"/>
      <c r="AJ32" s="105"/>
      <c r="AK32" s="80"/>
      <c r="AL32" s="80"/>
      <c r="AM32" s="105"/>
      <c r="AN32" s="80"/>
      <c r="AO32" s="80"/>
      <c r="AP32" s="105"/>
      <c r="AQ32" s="80"/>
      <c r="AR32" s="80"/>
      <c r="AS32" s="105"/>
      <c r="AT32" s="105"/>
      <c r="AU32" s="1005"/>
      <c r="AV32" s="938"/>
      <c r="AW32" s="938"/>
      <c r="AX32" s="938"/>
      <c r="AY32" s="938"/>
      <c r="AZ32" s="938"/>
      <c r="BA32" s="941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</row>
    <row r="33" spans="1:64" ht="16" customHeight="1" x14ac:dyDescent="0.35">
      <c r="A33" s="77"/>
      <c r="B33" s="1001"/>
      <c r="C33" s="80"/>
      <c r="D33" s="130">
        <f>AQ22+1</f>
        <v>13</v>
      </c>
      <c r="E33" s="137"/>
      <c r="F33" s="131"/>
      <c r="G33" s="130">
        <f>D33+1</f>
        <v>14</v>
      </c>
      <c r="H33" s="137"/>
      <c r="I33" s="131"/>
      <c r="J33" s="130">
        <f>G33+1</f>
        <v>15</v>
      </c>
      <c r="K33" s="137"/>
      <c r="L33" s="131"/>
      <c r="M33" s="130">
        <f>J33+1</f>
        <v>16</v>
      </c>
      <c r="N33" s="137"/>
      <c r="O33" s="131"/>
      <c r="P33" s="130">
        <f>M33+1</f>
        <v>17</v>
      </c>
      <c r="Q33" s="137"/>
      <c r="R33" s="131"/>
      <c r="S33" s="130">
        <f>P33+1</f>
        <v>18</v>
      </c>
      <c r="T33" s="131"/>
      <c r="U33" s="131"/>
      <c r="V33" s="131">
        <f>S33+1</f>
        <v>19</v>
      </c>
      <c r="W33" s="131"/>
      <c r="X33" s="131"/>
      <c r="Y33" s="131">
        <f>V33+1</f>
        <v>20</v>
      </c>
      <c r="Z33" s="131"/>
      <c r="AA33" s="131"/>
      <c r="AB33" s="131">
        <f>Y33+1</f>
        <v>21</v>
      </c>
      <c r="AC33" s="137"/>
      <c r="AD33" s="131"/>
      <c r="AE33" s="131">
        <f>AB33+1</f>
        <v>22</v>
      </c>
      <c r="AF33" s="137"/>
      <c r="AG33" s="131"/>
      <c r="AH33" s="131">
        <f>AE33+1</f>
        <v>23</v>
      </c>
      <c r="AI33" s="137"/>
      <c r="AJ33" s="131"/>
      <c r="AK33" s="131">
        <f>AH33+1</f>
        <v>24</v>
      </c>
      <c r="AL33" s="137"/>
      <c r="AM33" s="131"/>
      <c r="AN33" s="131">
        <f>AK33+1</f>
        <v>25</v>
      </c>
      <c r="AO33" s="137"/>
      <c r="AP33" s="131"/>
      <c r="AQ33" s="131">
        <f>AN33+1</f>
        <v>26</v>
      </c>
      <c r="AR33" s="80"/>
      <c r="AS33" s="105"/>
      <c r="AT33" s="105"/>
      <c r="AU33" s="1005"/>
      <c r="AV33" s="938"/>
      <c r="AW33" s="938"/>
      <c r="AX33" s="938"/>
      <c r="AY33" s="938"/>
      <c r="AZ33" s="938"/>
      <c r="BA33" s="941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64" ht="16" customHeight="1" x14ac:dyDescent="0.35">
      <c r="A34" s="77"/>
      <c r="B34" s="1001"/>
      <c r="C34" s="978" t="s">
        <v>2771</v>
      </c>
      <c r="D34" s="979"/>
      <c r="E34" s="979"/>
      <c r="F34" s="979"/>
      <c r="G34" s="979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80" t="s">
        <v>2774</v>
      </c>
      <c r="V34" s="980"/>
      <c r="W34" s="980"/>
      <c r="X34" s="980"/>
      <c r="Y34" s="980"/>
      <c r="Z34" s="980"/>
      <c r="AA34" s="980"/>
      <c r="AB34" s="980"/>
      <c r="AC34" s="980"/>
      <c r="AD34" s="980"/>
      <c r="AE34" s="980"/>
      <c r="AF34" s="980"/>
      <c r="AG34" s="980"/>
      <c r="AH34" s="980"/>
      <c r="AI34" s="980"/>
      <c r="AJ34" s="980"/>
      <c r="AK34" s="980"/>
      <c r="AL34" s="980"/>
      <c r="AM34" s="980"/>
      <c r="AN34" s="980"/>
      <c r="AO34" s="980"/>
      <c r="AP34" s="744"/>
      <c r="AQ34" s="744"/>
      <c r="AR34" s="744"/>
      <c r="AS34" s="744"/>
      <c r="AT34" s="105"/>
      <c r="AU34" s="1005"/>
      <c r="AV34" s="938"/>
      <c r="AW34" s="938"/>
      <c r="AX34" s="938"/>
      <c r="AY34" s="938"/>
      <c r="AZ34" s="938"/>
      <c r="BA34" s="941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</row>
    <row r="35" spans="1:64" ht="14.5" customHeight="1" x14ac:dyDescent="0.35">
      <c r="A35" s="77"/>
      <c r="B35" s="1001"/>
      <c r="C35" s="80"/>
      <c r="D35" s="80"/>
      <c r="E35" s="80"/>
      <c r="F35" s="105"/>
      <c r="G35" s="80"/>
      <c r="H35" s="80"/>
      <c r="I35" s="105"/>
      <c r="J35" s="80"/>
      <c r="K35" s="80"/>
      <c r="L35" s="105"/>
      <c r="M35" s="80"/>
      <c r="N35" s="80"/>
      <c r="O35" s="105"/>
      <c r="P35" s="80"/>
      <c r="Q35" s="80"/>
      <c r="R35" s="105"/>
      <c r="S35" s="80"/>
      <c r="T35" s="80"/>
      <c r="U35" s="105"/>
      <c r="V35" s="80"/>
      <c r="W35" s="80"/>
      <c r="X35" s="105"/>
      <c r="Y35" s="80"/>
      <c r="Z35" s="80"/>
      <c r="AA35" s="105"/>
      <c r="AB35" s="80"/>
      <c r="AC35" s="80"/>
      <c r="AD35" s="105"/>
      <c r="AE35" s="80"/>
      <c r="AF35" s="80"/>
      <c r="AG35" s="105"/>
      <c r="AH35" s="80"/>
      <c r="AI35" s="80"/>
      <c r="AJ35" s="105"/>
      <c r="AK35" s="80"/>
      <c r="AL35" s="80"/>
      <c r="AM35" s="105"/>
      <c r="AN35" s="80"/>
      <c r="AO35" s="80"/>
      <c r="AP35" s="105"/>
      <c r="AQ35" s="80"/>
      <c r="AR35" s="132"/>
      <c r="AS35" s="105"/>
      <c r="AT35" s="105"/>
      <c r="AU35" s="1005"/>
      <c r="AV35" s="938"/>
      <c r="AW35" s="938"/>
      <c r="AX35" s="938"/>
      <c r="AY35" s="938"/>
      <c r="AZ35" s="938"/>
      <c r="BA35" s="941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</row>
    <row r="36" spans="1:64" ht="14.5" customHeight="1" x14ac:dyDescent="0.35">
      <c r="A36" s="77"/>
      <c r="B36" s="1001"/>
      <c r="C36" s="80"/>
      <c r="D36" s="80"/>
      <c r="E36" s="80"/>
      <c r="F36" s="105"/>
      <c r="G36" s="80"/>
      <c r="H36" s="80"/>
      <c r="I36" s="105"/>
      <c r="J36" s="80"/>
      <c r="K36" s="80"/>
      <c r="L36" s="105"/>
      <c r="M36" s="80"/>
      <c r="N36" s="80"/>
      <c r="O36" s="105"/>
      <c r="P36" s="80"/>
      <c r="Q36" s="80"/>
      <c r="R36" s="105"/>
      <c r="S36" s="80"/>
      <c r="T36" s="80"/>
      <c r="U36" s="105"/>
      <c r="V36" s="80"/>
      <c r="W36" s="80"/>
      <c r="X36" s="105"/>
      <c r="Y36" s="80"/>
      <c r="Z36" s="80"/>
      <c r="AA36" s="105"/>
      <c r="AB36" s="80"/>
      <c r="AC36" s="80"/>
      <c r="AD36" s="105"/>
      <c r="AE36" s="80"/>
      <c r="AF36" s="80"/>
      <c r="AG36" s="105"/>
      <c r="AH36" s="80"/>
      <c r="AI36" s="80"/>
      <c r="AJ36" s="105"/>
      <c r="AK36" s="80"/>
      <c r="AL36" s="80"/>
      <c r="AM36" s="105"/>
      <c r="AN36" s="80"/>
      <c r="AO36" s="80"/>
      <c r="AP36" s="105"/>
      <c r="AQ36" s="80"/>
      <c r="AR36" s="80"/>
      <c r="AS36" s="105"/>
      <c r="AT36" s="105"/>
      <c r="AU36" s="1005"/>
      <c r="AV36" s="938"/>
      <c r="AW36" s="938"/>
      <c r="AX36" s="938"/>
      <c r="AY36" s="938"/>
      <c r="AZ36" s="938"/>
      <c r="BA36" s="941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</row>
    <row r="37" spans="1:64" ht="15" customHeight="1" thickBot="1" x14ac:dyDescent="0.4">
      <c r="A37" s="77"/>
      <c r="B37" s="1001"/>
      <c r="C37" s="80"/>
      <c r="D37" s="139"/>
      <c r="E37" s="113"/>
      <c r="F37" s="105"/>
      <c r="G37" s="112"/>
      <c r="H37" s="113"/>
      <c r="I37" s="105"/>
      <c r="J37" s="919"/>
      <c r="K37" s="919"/>
      <c r="L37" s="105"/>
      <c r="M37" s="919"/>
      <c r="N37" s="919"/>
      <c r="O37" s="105"/>
      <c r="P37" s="919"/>
      <c r="Q37" s="919"/>
      <c r="R37" s="105"/>
      <c r="S37" s="919"/>
      <c r="T37" s="919"/>
      <c r="U37" s="105"/>
      <c r="V37" s="919"/>
      <c r="W37" s="919"/>
      <c r="X37" s="105"/>
      <c r="Y37" s="919"/>
      <c r="Z37" s="919"/>
      <c r="AA37" s="105"/>
      <c r="AB37" s="919"/>
      <c r="AC37" s="919"/>
      <c r="AD37" s="105"/>
      <c r="AE37" s="919"/>
      <c r="AF37" s="919"/>
      <c r="AG37" s="105"/>
      <c r="AH37" s="112"/>
      <c r="AI37" s="113"/>
      <c r="AJ37" s="105"/>
      <c r="AK37" s="112"/>
      <c r="AL37" s="113"/>
      <c r="AM37" s="105"/>
      <c r="AN37" s="919"/>
      <c r="AO37" s="919"/>
      <c r="AP37" s="105"/>
      <c r="AQ37" s="919"/>
      <c r="AR37" s="919"/>
      <c r="AS37" s="105"/>
      <c r="AT37" s="105"/>
      <c r="AU37" s="1005"/>
      <c r="AV37" s="939"/>
      <c r="AW37" s="939"/>
      <c r="AX37" s="939"/>
      <c r="AY37" s="939"/>
      <c r="AZ37" s="939"/>
      <c r="BA37" s="942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</row>
    <row r="38" spans="1:64" ht="15.65" customHeight="1" thickTop="1" thickBot="1" x14ac:dyDescent="0.4">
      <c r="A38" s="77"/>
      <c r="B38" s="1001"/>
      <c r="C38" s="105"/>
      <c r="D38" s="117" t="s">
        <v>85</v>
      </c>
      <c r="E38" s="117" t="s">
        <v>86</v>
      </c>
      <c r="F38" s="105"/>
      <c r="G38" s="117" t="s">
        <v>85</v>
      </c>
      <c r="H38" s="117" t="s">
        <v>86</v>
      </c>
      <c r="I38" s="105"/>
      <c r="J38" s="117" t="s">
        <v>85</v>
      </c>
      <c r="K38" s="117" t="s">
        <v>86</v>
      </c>
      <c r="L38" s="105"/>
      <c r="M38" s="117" t="s">
        <v>87</v>
      </c>
      <c r="N38" s="117" t="s">
        <v>88</v>
      </c>
      <c r="O38" s="105"/>
      <c r="P38" s="117" t="s">
        <v>85</v>
      </c>
      <c r="Q38" s="117" t="s">
        <v>86</v>
      </c>
      <c r="R38" s="105"/>
      <c r="S38" s="117" t="s">
        <v>85</v>
      </c>
      <c r="T38" s="117" t="s">
        <v>86</v>
      </c>
      <c r="U38" s="105"/>
      <c r="V38" s="117" t="s">
        <v>85</v>
      </c>
      <c r="W38" s="117" t="s">
        <v>86</v>
      </c>
      <c r="X38" s="105"/>
      <c r="Y38" s="117" t="s">
        <v>85</v>
      </c>
      <c r="Z38" s="117" t="s">
        <v>86</v>
      </c>
      <c r="AA38" s="105"/>
      <c r="AB38" s="117" t="s">
        <v>85</v>
      </c>
      <c r="AC38" s="117" t="s">
        <v>86</v>
      </c>
      <c r="AD38" s="105"/>
      <c r="AE38" s="117" t="s">
        <v>87</v>
      </c>
      <c r="AF38" s="117" t="s">
        <v>88</v>
      </c>
      <c r="AG38" s="105"/>
      <c r="AH38" s="117" t="s">
        <v>85</v>
      </c>
      <c r="AI38" s="117" t="s">
        <v>86</v>
      </c>
      <c r="AJ38" s="105"/>
      <c r="AK38" s="117" t="s">
        <v>85</v>
      </c>
      <c r="AL38" s="117" t="s">
        <v>86</v>
      </c>
      <c r="AM38" s="105"/>
      <c r="AN38" s="117" t="s">
        <v>85</v>
      </c>
      <c r="AO38" s="117" t="s">
        <v>86</v>
      </c>
      <c r="AP38" s="105"/>
      <c r="AQ38" s="117" t="s">
        <v>85</v>
      </c>
      <c r="AR38" s="117" t="s">
        <v>86</v>
      </c>
      <c r="AS38" s="105"/>
      <c r="AT38" s="105"/>
      <c r="AU38" s="1005"/>
      <c r="AV38" s="918">
        <v>14</v>
      </c>
      <c r="AW38" s="918">
        <f>COUNTIF(K37:AR37,"FC")</f>
        <v>0</v>
      </c>
      <c r="AX38" s="918">
        <f>COUNTIF(J36:AR36,"EC")</f>
        <v>0</v>
      </c>
      <c r="AY38" s="918">
        <f>COUNTIF(J40:AR40,"E")</f>
        <v>0</v>
      </c>
      <c r="AZ38" s="918">
        <f>COUNTIF(J37:AR37,"TW")</f>
        <v>0</v>
      </c>
      <c r="BA38" s="917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</row>
    <row r="39" spans="1:64" ht="15.65" customHeight="1" thickTop="1" thickBot="1" x14ac:dyDescent="0.4">
      <c r="A39" s="77"/>
      <c r="B39" s="1001"/>
      <c r="C39" s="105"/>
      <c r="D39" s="121" t="s">
        <v>89</v>
      </c>
      <c r="E39" s="121" t="s">
        <v>90</v>
      </c>
      <c r="F39" s="105"/>
      <c r="G39" s="121" t="s">
        <v>89</v>
      </c>
      <c r="H39" s="121" t="s">
        <v>90</v>
      </c>
      <c r="I39" s="105"/>
      <c r="J39" s="121" t="s">
        <v>89</v>
      </c>
      <c r="K39" s="121" t="s">
        <v>90</v>
      </c>
      <c r="L39" s="105"/>
      <c r="M39" s="121" t="s">
        <v>91</v>
      </c>
      <c r="N39" s="121" t="s">
        <v>92</v>
      </c>
      <c r="O39" s="105"/>
      <c r="P39" s="121" t="s">
        <v>89</v>
      </c>
      <c r="Q39" s="121" t="s">
        <v>90</v>
      </c>
      <c r="R39" s="105"/>
      <c r="S39" s="121" t="s">
        <v>89</v>
      </c>
      <c r="T39" s="121" t="s">
        <v>90</v>
      </c>
      <c r="U39" s="105"/>
      <c r="V39" s="121" t="s">
        <v>89</v>
      </c>
      <c r="W39" s="121" t="s">
        <v>90</v>
      </c>
      <c r="X39" s="105"/>
      <c r="Y39" s="121" t="s">
        <v>89</v>
      </c>
      <c r="Z39" s="121" t="s">
        <v>90</v>
      </c>
      <c r="AA39" s="105"/>
      <c r="AB39" s="121" t="s">
        <v>89</v>
      </c>
      <c r="AC39" s="121" t="s">
        <v>90</v>
      </c>
      <c r="AD39" s="105"/>
      <c r="AE39" s="121" t="s">
        <v>91</v>
      </c>
      <c r="AF39" s="121" t="s">
        <v>92</v>
      </c>
      <c r="AG39" s="105"/>
      <c r="AH39" s="121" t="s">
        <v>89</v>
      </c>
      <c r="AI39" s="121" t="s">
        <v>90</v>
      </c>
      <c r="AJ39" s="105"/>
      <c r="AK39" s="121" t="s">
        <v>89</v>
      </c>
      <c r="AL39" s="121" t="s">
        <v>90</v>
      </c>
      <c r="AM39" s="105"/>
      <c r="AN39" s="121" t="s">
        <v>89</v>
      </c>
      <c r="AO39" s="121" t="s">
        <v>90</v>
      </c>
      <c r="AP39" s="105"/>
      <c r="AQ39" s="121" t="s">
        <v>89</v>
      </c>
      <c r="AR39" s="121" t="s">
        <v>90</v>
      </c>
      <c r="AS39" s="105"/>
      <c r="AT39" s="105"/>
      <c r="AU39" s="1005"/>
      <c r="AV39" s="918"/>
      <c r="AW39" s="918"/>
      <c r="AX39" s="918"/>
      <c r="AY39" s="918"/>
      <c r="AZ39" s="918"/>
      <c r="BA39" s="917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</row>
    <row r="40" spans="1:64" ht="15.65" customHeight="1" thickTop="1" thickBot="1" x14ac:dyDescent="0.4">
      <c r="A40" s="77"/>
      <c r="B40" s="1001"/>
      <c r="C40" s="80"/>
      <c r="D40" s="119">
        <v>0</v>
      </c>
      <c r="E40" s="124" t="str">
        <f>VLOOKUP(D44,'[1]FDN Details'!$B16:Q494,16,0)</f>
        <v>-</v>
      </c>
      <c r="F40" s="125">
        <f>VLOOKUP(D44,'[1]FDN Details'!$B16:P494,15,0)</f>
        <v>454</v>
      </c>
      <c r="G40" s="119">
        <v>0</v>
      </c>
      <c r="H40" s="124" t="str">
        <f>VLOOKUP(G44,'[1]FDN Details'!$B16:T494,16,0)</f>
        <v>-</v>
      </c>
      <c r="I40" s="125">
        <f>VLOOKUP(G44,'[1]FDN Details'!$B16:S494,15,0)</f>
        <v>379.923</v>
      </c>
      <c r="J40" s="119">
        <v>0</v>
      </c>
      <c r="K40" s="124" t="str">
        <f>VLOOKUP(J44,'[1]FDN Details'!$B16:W494,16,0)</f>
        <v>-</v>
      </c>
      <c r="L40" s="125">
        <f>VLOOKUP(J44,'[1]FDN Details'!$B16:V494,15,0)</f>
        <v>422.762</v>
      </c>
      <c r="M40" s="119">
        <v>0</v>
      </c>
      <c r="N40" s="124" t="str">
        <f>VLOOKUP(M44,'[1]FDN Details'!$B16:Z494,16,0)</f>
        <v>-</v>
      </c>
      <c r="O40" s="125">
        <f>VLOOKUP(M44,'[1]FDN Details'!$B16:Y494,15,0)</f>
        <v>446</v>
      </c>
      <c r="P40" s="119">
        <v>0</v>
      </c>
      <c r="Q40" s="124" t="str">
        <f>VLOOKUP(P44,'[1]FDN Details'!$B16:AC494,16,0)</f>
        <v>-</v>
      </c>
      <c r="R40" s="125">
        <f>VLOOKUP(P44,'[1]FDN Details'!$B16:AB494,15,0)</f>
        <v>389.71</v>
      </c>
      <c r="S40" s="119">
        <v>0</v>
      </c>
      <c r="T40" s="124" t="str">
        <f>VLOOKUP(S44,'[1]FDN Details'!$B16:AF494,16,0)</f>
        <v>-</v>
      </c>
      <c r="U40" s="125">
        <f>VLOOKUP(S44,'[1]FDN Details'!$B16:AE494,15,0)</f>
        <v>480.74900000000002</v>
      </c>
      <c r="V40" s="119">
        <v>0</v>
      </c>
      <c r="W40" s="124" t="str">
        <f>VLOOKUP(V44,'[1]FDN Details'!$B16:AI494,16,0)</f>
        <v>-</v>
      </c>
      <c r="X40" s="125">
        <f>VLOOKUP(V44,'[1]FDN Details'!$B16:AH494,15,0)</f>
        <v>176</v>
      </c>
      <c r="Y40" s="119">
        <v>0</v>
      </c>
      <c r="Z40" s="124" t="str">
        <f>VLOOKUP(Y44,'[1]FDN Details'!$B16:AL494,16,0)</f>
        <v>-</v>
      </c>
      <c r="AA40" s="125">
        <f>VLOOKUP(Y44,'[1]FDN Details'!$B16:AK494,15,0)</f>
        <v>212</v>
      </c>
      <c r="AB40" s="119">
        <v>0</v>
      </c>
      <c r="AC40" s="124" t="str">
        <f>VLOOKUP(AB44,'[1]FDN Details'!$B16:AO494,16,0)</f>
        <v>-</v>
      </c>
      <c r="AD40" s="125">
        <f>VLOOKUP(AB44,'[1]FDN Details'!$B16:AN494,15,0)</f>
        <v>220</v>
      </c>
      <c r="AE40" s="119">
        <v>0</v>
      </c>
      <c r="AF40" s="124" t="str">
        <f>VLOOKUP(AE44,'[1]FDN Details'!$B16:AR494,16,0)</f>
        <v>-</v>
      </c>
      <c r="AG40" s="125">
        <f>VLOOKUP(AE44,'[1]FDN Details'!$B16:AQ494,15,0)</f>
        <v>434</v>
      </c>
      <c r="AH40" s="119">
        <v>0</v>
      </c>
      <c r="AI40" s="124" t="str">
        <f>VLOOKUP(AH44,'[1]FDN Details'!$B16:AU494,16,0)</f>
        <v>-</v>
      </c>
      <c r="AJ40" s="125">
        <f>VLOOKUP(AH44,'[1]FDN Details'!$B16:AT494,15,0)</f>
        <v>431</v>
      </c>
      <c r="AK40" s="119">
        <v>0</v>
      </c>
      <c r="AL40" s="124" t="str">
        <f>VLOOKUP(AK44,'[1]FDN Details'!$B16:AX494,16,0)</f>
        <v>-</v>
      </c>
      <c r="AM40" s="125">
        <f>VLOOKUP(AK44,'[1]FDN Details'!$B16:AW494,15,0)</f>
        <v>440</v>
      </c>
      <c r="AN40" s="119">
        <v>0</v>
      </c>
      <c r="AO40" s="124" t="str">
        <f>VLOOKUP(AN44,'[1]FDN Details'!$B16:BA494,16,0)</f>
        <v>-</v>
      </c>
      <c r="AP40" s="125" t="str">
        <f>VLOOKUP(AN44,'[1]FDN Details'!$B16:AZ494,15,0)</f>
        <v>0</v>
      </c>
      <c r="AQ40" s="119">
        <v>0</v>
      </c>
      <c r="AR40" s="124" t="str">
        <f>VLOOKUP(AQ44,'[1]FDN Details'!$B16:BD494,16,0)</f>
        <v>-</v>
      </c>
      <c r="AS40" s="125">
        <f>VLOOKUP(AQ44,'[1]FDN Details'!$B16:BC494,15,0)</f>
        <v>362</v>
      </c>
      <c r="AT40" s="105"/>
      <c r="AU40" s="1005"/>
      <c r="AV40" s="918"/>
      <c r="AW40" s="918"/>
      <c r="AX40" s="918"/>
      <c r="AY40" s="918"/>
      <c r="AZ40" s="918"/>
      <c r="BA40" s="917"/>
      <c r="BB40" s="83">
        <f>SUM(F40:AS40)</f>
        <v>4848.1440000000002</v>
      </c>
      <c r="BC40" s="83"/>
      <c r="BD40" s="83"/>
      <c r="BE40" s="83"/>
      <c r="BF40" s="83"/>
      <c r="BG40" s="83"/>
      <c r="BH40" s="83"/>
      <c r="BI40" s="83"/>
      <c r="BJ40" s="83"/>
      <c r="BK40" s="83"/>
      <c r="BL40" s="83"/>
    </row>
    <row r="41" spans="1:64" s="101" customFormat="1" ht="16.5" customHeight="1" thickTop="1" x14ac:dyDescent="0.35">
      <c r="A41" s="100"/>
      <c r="B41" s="1001"/>
      <c r="C41" s="132"/>
      <c r="D41" s="909" t="str">
        <f>VLOOKUP(D44,'[1]FDN Details'!$B27:K505,2)</f>
        <v>13/2</v>
      </c>
      <c r="E41" s="909"/>
      <c r="F41" s="105"/>
      <c r="G41" s="909" t="str">
        <f>VLOOKUP(G44,'[1]FDN Details'!$B27:N505,2)</f>
        <v>13/3</v>
      </c>
      <c r="H41" s="909"/>
      <c r="I41" s="126"/>
      <c r="J41" s="909" t="str">
        <f>VLOOKUP(J44,'[1]FDN Details'!$B27:Q505,2)</f>
        <v>14/0</v>
      </c>
      <c r="K41" s="909"/>
      <c r="L41" s="126"/>
      <c r="M41" s="909" t="str">
        <f>VLOOKUP(M44,'[1]FDN Details'!$B27:T505,2)</f>
        <v>15/0</v>
      </c>
      <c r="N41" s="909"/>
      <c r="O41" s="132"/>
      <c r="P41" s="909" t="str">
        <f>VLOOKUP(P44,'[1]FDN Details'!$B27:W505,2)</f>
        <v>15/1</v>
      </c>
      <c r="Q41" s="909"/>
      <c r="R41" s="105"/>
      <c r="S41" s="909" t="str">
        <f>VLOOKUP(S44,'[1]FDN Details'!$B27:Z505,2)</f>
        <v>16/0</v>
      </c>
      <c r="T41" s="909"/>
      <c r="U41" s="105"/>
      <c r="V41" s="909" t="str">
        <f>VLOOKUP(V44,'[1]FDN Details'!$B27:AC505,2)</f>
        <v>17/0</v>
      </c>
      <c r="W41" s="909"/>
      <c r="X41" s="105"/>
      <c r="Y41" s="909" t="str">
        <f>VLOOKUP(Y44,'[1]FDN Details'!$B27:AF505,2)</f>
        <v>18/0</v>
      </c>
      <c r="Z41" s="909"/>
      <c r="AA41" s="105" t="s">
        <v>93</v>
      </c>
      <c r="AB41" s="909" t="str">
        <f>VLOOKUP(AB44,'[1]FDN Details'!$B27:AI505,2)</f>
        <v>19/0</v>
      </c>
      <c r="AC41" s="909"/>
      <c r="AE41" s="909" t="str">
        <f>VLOOKUP(AE44,'[1]FDN Details'!$B27:AL505,2)</f>
        <v>20/0</v>
      </c>
      <c r="AF41" s="909"/>
      <c r="AG41" s="105"/>
      <c r="AH41" s="909" t="str">
        <f>VLOOKUP(AH44,'[1]FDN Details'!$B27:AO505,2)</f>
        <v>21/0</v>
      </c>
      <c r="AI41" s="909"/>
      <c r="AJ41" s="105"/>
      <c r="AK41" s="909" t="str">
        <f>VLOOKUP(AK44,'[1]FDN Details'!$B27:AR505,2)</f>
        <v>22/0</v>
      </c>
      <c r="AL41" s="909"/>
      <c r="AM41" s="140"/>
      <c r="AN41" s="909" t="str">
        <f>VLOOKUP(AN44,'[1]FDN Details'!$B27:AU505,2)</f>
        <v>23/0</v>
      </c>
      <c r="AO41" s="909"/>
      <c r="AP41" s="105"/>
      <c r="AQ41" s="909" t="str">
        <f>VLOOKUP(AQ44,'[1]FDN Details'!$B27:AX505,2)</f>
        <v>23/1</v>
      </c>
      <c r="AR41" s="909"/>
      <c r="AS41" s="105"/>
      <c r="AT41" s="105"/>
      <c r="AU41" s="1005"/>
      <c r="AV41" s="937"/>
      <c r="AW41" s="937"/>
      <c r="AX41" s="937"/>
      <c r="AY41" s="937"/>
      <c r="AZ41" s="937"/>
      <c r="BA41" s="940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</row>
    <row r="42" spans="1:64" s="101" customFormat="1" ht="16" customHeight="1" x14ac:dyDescent="0.35">
      <c r="A42" s="100"/>
      <c r="B42" s="1001"/>
      <c r="C42" s="132"/>
      <c r="D42" s="909" t="str">
        <f>VLOOKUP(D44,'[1]FDN Details'!$B27:K506,3)</f>
        <v>A+6</v>
      </c>
      <c r="E42" s="909"/>
      <c r="F42" s="105"/>
      <c r="G42" s="909" t="str">
        <f>VLOOKUP(G44,'[1]FDN Details'!$B27:N506,3)</f>
        <v>A+6</v>
      </c>
      <c r="H42" s="909"/>
      <c r="I42" s="105"/>
      <c r="J42" s="909" t="str">
        <f>VLOOKUP(J44,'[1]FDN Details'!$B27:Q506,3)</f>
        <v>D45+3</v>
      </c>
      <c r="K42" s="909"/>
      <c r="L42" s="105"/>
      <c r="M42" s="909" t="str">
        <f>VLOOKUP(M44,'[1]FDN Details'!$B27:T506,3)</f>
        <v>B2+0</v>
      </c>
      <c r="N42" s="909"/>
      <c r="O42" s="105"/>
      <c r="P42" s="909" t="str">
        <f>VLOOKUP(P44,'[1]FDN Details'!$B27:W506,3)</f>
        <v>A+3</v>
      </c>
      <c r="Q42" s="909"/>
      <c r="R42" s="105"/>
      <c r="S42" s="909" t="str">
        <f>VLOOKUP(S44,'[1]FDN Details'!$B27:Z506,3)</f>
        <v>B2+6</v>
      </c>
      <c r="T42" s="909"/>
      <c r="U42" s="105"/>
      <c r="V42" s="909" t="str">
        <f>VLOOKUP(V44,'[1]FDN Details'!$B27:AC506,3)</f>
        <v>D45+3</v>
      </c>
      <c r="W42" s="909"/>
      <c r="X42" s="105"/>
      <c r="Y42" s="909" t="str">
        <f>VLOOKUP(Y44,'[1]FDN Details'!$B27:AF506,3)</f>
        <v>D45+0</v>
      </c>
      <c r="Z42" s="909"/>
      <c r="AA42" s="105"/>
      <c r="AB42" s="909" t="str">
        <f>VLOOKUP(AB44,'[1]FDN Details'!$B27:AI506,3)</f>
        <v>D60(-)3</v>
      </c>
      <c r="AC42" s="909"/>
      <c r="AD42" s="105"/>
      <c r="AE42" s="909" t="str">
        <f>VLOOKUP(AE44,'[1]FDN Details'!$B27:AL506,3)</f>
        <v>D45+6</v>
      </c>
      <c r="AF42" s="909"/>
      <c r="AG42" s="105"/>
      <c r="AH42" s="909" t="str">
        <f>VLOOKUP(AH44,'[1]FDN Details'!$B27:AO506,3)</f>
        <v>C2+9</v>
      </c>
      <c r="AI42" s="909"/>
      <c r="AJ42" s="105"/>
      <c r="AK42" s="909" t="str">
        <f>VLOOKUP(AK44,'[1]FDN Details'!$B27:AR506,3)</f>
        <v>D60+0</v>
      </c>
      <c r="AL42" s="909"/>
      <c r="AM42" s="105"/>
      <c r="AN42" s="909" t="str">
        <f>VLOOKUP(AN44,'[1]FDN Details'!$B27:AU506,3)</f>
        <v>D60+3</v>
      </c>
      <c r="AO42" s="909"/>
      <c r="AP42" s="105"/>
      <c r="AQ42" s="909" t="str">
        <f>VLOOKUP(AQ44,'[1]FDN Details'!$B27:AX506,3)</f>
        <v>A+0</v>
      </c>
      <c r="AR42" s="909"/>
      <c r="AS42" s="105"/>
      <c r="AT42" s="105"/>
      <c r="AU42" s="1005"/>
      <c r="AV42" s="938"/>
      <c r="AW42" s="938"/>
      <c r="AX42" s="938"/>
      <c r="AY42" s="938"/>
      <c r="AZ42" s="938"/>
      <c r="BA42" s="941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</row>
    <row r="43" spans="1:64" ht="25.5" customHeight="1" x14ac:dyDescent="0.35">
      <c r="A43" s="77"/>
      <c r="B43" s="1001"/>
      <c r="C43" s="80"/>
      <c r="D43" s="129"/>
      <c r="E43" s="129"/>
      <c r="F43" s="105"/>
      <c r="G43" s="129"/>
      <c r="H43" s="129"/>
      <c r="I43" s="136"/>
      <c r="J43" s="129"/>
      <c r="K43" s="129"/>
      <c r="L43" s="105"/>
      <c r="M43" s="892"/>
      <c r="N43" s="892"/>
      <c r="O43" s="105"/>
      <c r="P43" s="911"/>
      <c r="Q43" s="911"/>
      <c r="R43" s="136"/>
      <c r="S43" s="911"/>
      <c r="T43" s="911"/>
      <c r="U43" s="136"/>
      <c r="V43" s="911"/>
      <c r="W43" s="911"/>
      <c r="X43" s="80"/>
      <c r="Y43" s="911"/>
      <c r="Z43" s="911"/>
      <c r="AA43" s="105"/>
      <c r="AB43" s="129"/>
      <c r="AC43" s="129"/>
      <c r="AD43" s="105"/>
      <c r="AE43" s="892"/>
      <c r="AF43" s="892"/>
      <c r="AG43" s="105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2"/>
      <c r="AU43" s="1005"/>
      <c r="AV43" s="938"/>
      <c r="AW43" s="938"/>
      <c r="AX43" s="938"/>
      <c r="AY43" s="938"/>
      <c r="AZ43" s="938"/>
      <c r="BA43" s="941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</row>
    <row r="44" spans="1:64" ht="25.5" customHeight="1" thickBot="1" x14ac:dyDescent="0.4">
      <c r="A44" s="77"/>
      <c r="B44" s="1001"/>
      <c r="C44" s="80"/>
      <c r="D44" s="131">
        <f>AQ33+1</f>
        <v>27</v>
      </c>
      <c r="E44" s="130"/>
      <c r="F44" s="131"/>
      <c r="G44" s="131">
        <f>D44+1</f>
        <v>28</v>
      </c>
      <c r="H44" s="130"/>
      <c r="I44" s="131"/>
      <c r="J44" s="131">
        <f>G44+1</f>
        <v>29</v>
      </c>
      <c r="K44" s="130"/>
      <c r="L44" s="131"/>
      <c r="M44" s="131">
        <f>J44+1</f>
        <v>30</v>
      </c>
      <c r="N44" s="130"/>
      <c r="O44" s="131"/>
      <c r="P44" s="131">
        <f>M44+1</f>
        <v>31</v>
      </c>
      <c r="Q44" s="131"/>
      <c r="R44" s="131"/>
      <c r="S44" s="131">
        <f>P44+1</f>
        <v>32</v>
      </c>
      <c r="T44" s="131"/>
      <c r="U44" s="131"/>
      <c r="V44" s="131">
        <f>S44+1</f>
        <v>33</v>
      </c>
      <c r="W44" s="131"/>
      <c r="X44" s="137"/>
      <c r="Y44" s="131">
        <f>V44+1</f>
        <v>34</v>
      </c>
      <c r="Z44" s="131"/>
      <c r="AA44" s="131"/>
      <c r="AB44" s="131">
        <f>Y44+1</f>
        <v>35</v>
      </c>
      <c r="AC44" s="130"/>
      <c r="AD44" s="131"/>
      <c r="AE44" s="131">
        <f>AB44+1</f>
        <v>36</v>
      </c>
      <c r="AF44" s="130"/>
      <c r="AG44" s="131"/>
      <c r="AH44" s="131">
        <f>AE44+1</f>
        <v>37</v>
      </c>
      <c r="AI44" s="143"/>
      <c r="AJ44" s="143"/>
      <c r="AK44" s="131">
        <f>AH44+1</f>
        <v>38</v>
      </c>
      <c r="AL44" s="143"/>
      <c r="AM44" s="143"/>
      <c r="AN44" s="131">
        <f>AK44+1</f>
        <v>39</v>
      </c>
      <c r="AO44" s="143"/>
      <c r="AP44" s="143"/>
      <c r="AQ44" s="131">
        <f>AN44+1</f>
        <v>40</v>
      </c>
      <c r="AR44" s="141"/>
      <c r="AS44" s="141"/>
      <c r="AT44" s="141"/>
      <c r="AU44" s="1005"/>
      <c r="AV44" s="938"/>
      <c r="AW44" s="938"/>
      <c r="AX44" s="938"/>
      <c r="AY44" s="938"/>
      <c r="AZ44" s="938"/>
      <c r="BA44" s="941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</row>
    <row r="45" spans="1:64" ht="14.5" customHeight="1" thickBot="1" x14ac:dyDescent="0.4">
      <c r="A45" s="77"/>
      <c r="B45" s="1001"/>
      <c r="C45" s="144"/>
      <c r="AQ45" s="973" t="s">
        <v>2775</v>
      </c>
      <c r="AR45" s="974"/>
      <c r="AS45" s="975"/>
      <c r="AT45" s="105"/>
      <c r="AU45" s="1005"/>
      <c r="AV45" s="938"/>
      <c r="AW45" s="938"/>
      <c r="AX45" s="938"/>
      <c r="AY45" s="938"/>
      <c r="AZ45" s="938"/>
      <c r="BA45" s="941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</row>
    <row r="46" spans="1:64" ht="14.5" customHeight="1" x14ac:dyDescent="0.35">
      <c r="A46" s="77"/>
      <c r="B46" s="1001"/>
      <c r="C46" s="80"/>
      <c r="D46" s="80"/>
      <c r="E46" s="80"/>
      <c r="F46" s="105"/>
      <c r="G46" s="80"/>
      <c r="H46" s="80"/>
      <c r="I46" s="105"/>
      <c r="J46" s="80"/>
      <c r="K46" s="80"/>
      <c r="L46" s="105"/>
      <c r="M46" s="80"/>
      <c r="N46" s="80"/>
      <c r="O46" s="105"/>
      <c r="P46" s="80"/>
      <c r="Q46" s="80"/>
      <c r="R46" s="105"/>
      <c r="S46" s="80"/>
      <c r="T46" s="80"/>
      <c r="U46" s="105"/>
      <c r="V46" s="80"/>
      <c r="W46" s="80"/>
      <c r="X46" s="105"/>
      <c r="Y46" s="80"/>
      <c r="Z46" s="80"/>
      <c r="AA46" s="105"/>
      <c r="AB46" s="80"/>
      <c r="AC46" s="80"/>
      <c r="AD46" s="105"/>
      <c r="AE46" s="80"/>
      <c r="AF46" s="80"/>
      <c r="AG46" s="105"/>
      <c r="AH46" s="80"/>
      <c r="AI46" s="80"/>
      <c r="AJ46" s="105"/>
      <c r="AK46" s="80"/>
      <c r="AL46" s="80"/>
      <c r="AM46" s="105"/>
      <c r="AN46" s="80"/>
      <c r="AO46" s="80"/>
      <c r="AP46" s="105"/>
      <c r="AQ46" s="80"/>
      <c r="AR46" s="132"/>
      <c r="AS46" s="105"/>
      <c r="AT46" s="105"/>
      <c r="AU46" s="1005"/>
      <c r="AV46" s="938"/>
      <c r="AW46" s="938"/>
      <c r="AX46" s="938"/>
      <c r="AY46" s="938"/>
      <c r="AZ46" s="938"/>
      <c r="BA46" s="941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</row>
    <row r="47" spans="1:64" ht="14.5" customHeight="1" x14ac:dyDescent="0.35">
      <c r="A47" s="77"/>
      <c r="B47" s="1001"/>
      <c r="C47" s="80"/>
      <c r="D47" s="80"/>
      <c r="E47" s="80"/>
      <c r="F47" s="105"/>
      <c r="G47" s="80"/>
      <c r="H47" s="80"/>
      <c r="I47" s="105"/>
      <c r="J47" s="80"/>
      <c r="K47" s="80"/>
      <c r="L47" s="105"/>
      <c r="M47" s="80"/>
      <c r="N47" s="80"/>
      <c r="O47" s="105"/>
      <c r="P47" s="80"/>
      <c r="Q47" s="80"/>
      <c r="R47" s="105"/>
      <c r="S47" s="80"/>
      <c r="T47" s="80"/>
      <c r="U47" s="105"/>
      <c r="V47" s="80"/>
      <c r="W47" s="80"/>
      <c r="X47" s="105"/>
      <c r="Y47" s="80"/>
      <c r="Z47" s="80"/>
      <c r="AA47" s="105"/>
      <c r="AB47" s="80"/>
      <c r="AC47" s="80"/>
      <c r="AD47" s="105"/>
      <c r="AE47" s="80"/>
      <c r="AF47" s="80"/>
      <c r="AG47" s="105"/>
      <c r="AH47" s="80"/>
      <c r="AI47" s="80"/>
      <c r="AJ47" s="105"/>
      <c r="AK47" s="80"/>
      <c r="AL47" s="80"/>
      <c r="AM47" s="105"/>
      <c r="AN47" s="80"/>
      <c r="AO47" s="80"/>
      <c r="AP47" s="105"/>
      <c r="AQ47" s="80"/>
      <c r="AR47" s="80"/>
      <c r="AS47" s="105"/>
      <c r="AT47" s="105"/>
      <c r="AU47" s="1005"/>
      <c r="AV47" s="938"/>
      <c r="AW47" s="938"/>
      <c r="AX47" s="938"/>
      <c r="AY47" s="938"/>
      <c r="AZ47" s="938"/>
      <c r="BA47" s="941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</row>
    <row r="48" spans="1:64" ht="15" customHeight="1" thickBot="1" x14ac:dyDescent="0.4">
      <c r="A48" s="77"/>
      <c r="B48" s="1001"/>
      <c r="C48" s="80"/>
      <c r="D48" s="139"/>
      <c r="E48" s="113"/>
      <c r="F48" s="105"/>
      <c r="G48" s="919"/>
      <c r="H48" s="919"/>
      <c r="I48" s="105"/>
      <c r="J48" s="919"/>
      <c r="K48" s="919"/>
      <c r="L48" s="105"/>
      <c r="M48" s="919"/>
      <c r="N48" s="919"/>
      <c r="O48" s="105"/>
      <c r="P48" s="919"/>
      <c r="Q48" s="919"/>
      <c r="R48" s="105"/>
      <c r="S48" s="919"/>
      <c r="T48" s="919"/>
      <c r="U48" s="105"/>
      <c r="V48" s="919"/>
      <c r="W48" s="919"/>
      <c r="X48" s="105"/>
      <c r="Y48" s="919"/>
      <c r="Z48" s="919"/>
      <c r="AA48" s="105"/>
      <c r="AB48" s="919"/>
      <c r="AC48" s="919"/>
      <c r="AD48" s="105"/>
      <c r="AE48" s="919"/>
      <c r="AF48" s="919"/>
      <c r="AG48" s="105"/>
      <c r="AH48" s="919"/>
      <c r="AI48" s="919"/>
      <c r="AJ48" s="105"/>
      <c r="AK48" s="919"/>
      <c r="AL48" s="919"/>
      <c r="AM48" s="105"/>
      <c r="AN48" s="919"/>
      <c r="AO48" s="919"/>
      <c r="AP48" s="105"/>
      <c r="AQ48" s="976"/>
      <c r="AR48" s="977"/>
      <c r="AS48" s="105"/>
      <c r="AT48" s="105"/>
      <c r="AU48" s="1005"/>
      <c r="AV48" s="939"/>
      <c r="AW48" s="939"/>
      <c r="AX48" s="939"/>
      <c r="AY48" s="939"/>
      <c r="AZ48" s="939"/>
      <c r="BA48" s="942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</row>
    <row r="49" spans="1:64" ht="15.65" customHeight="1" thickTop="1" thickBot="1" x14ac:dyDescent="0.4">
      <c r="A49" s="77"/>
      <c r="B49" s="1001"/>
      <c r="C49" s="105"/>
      <c r="D49" s="117" t="s">
        <v>94</v>
      </c>
      <c r="E49" s="117" t="s">
        <v>95</v>
      </c>
      <c r="F49" s="105"/>
      <c r="G49" s="117" t="s">
        <v>94</v>
      </c>
      <c r="H49" s="117" t="s">
        <v>95</v>
      </c>
      <c r="I49" s="105"/>
      <c r="J49" s="117" t="s">
        <v>94</v>
      </c>
      <c r="K49" s="117" t="s">
        <v>95</v>
      </c>
      <c r="L49" s="105"/>
      <c r="M49" s="117" t="s">
        <v>85</v>
      </c>
      <c r="N49" s="117" t="s">
        <v>86</v>
      </c>
      <c r="O49" s="105"/>
      <c r="P49" s="117" t="s">
        <v>85</v>
      </c>
      <c r="Q49" s="117" t="s">
        <v>86</v>
      </c>
      <c r="R49" s="105"/>
      <c r="S49" s="117" t="s">
        <v>85</v>
      </c>
      <c r="T49" s="117" t="s">
        <v>86</v>
      </c>
      <c r="U49" s="105"/>
      <c r="V49" s="117" t="s">
        <v>85</v>
      </c>
      <c r="W49" s="117" t="s">
        <v>86</v>
      </c>
      <c r="X49" s="105"/>
      <c r="Y49" s="117" t="s">
        <v>85</v>
      </c>
      <c r="Z49" s="117" t="s">
        <v>86</v>
      </c>
      <c r="AA49" s="105"/>
      <c r="AB49" s="117" t="s">
        <v>85</v>
      </c>
      <c r="AC49" s="117" t="s">
        <v>86</v>
      </c>
      <c r="AD49" s="105"/>
      <c r="AE49" s="117" t="s">
        <v>85</v>
      </c>
      <c r="AF49" s="117" t="s">
        <v>86</v>
      </c>
      <c r="AG49" s="105"/>
      <c r="AH49" s="117" t="s">
        <v>85</v>
      </c>
      <c r="AI49" s="117" t="s">
        <v>86</v>
      </c>
      <c r="AJ49" s="105"/>
      <c r="AK49" s="117" t="s">
        <v>85</v>
      </c>
      <c r="AL49" s="117" t="s">
        <v>86</v>
      </c>
      <c r="AM49" s="105"/>
      <c r="AN49" s="117" t="s">
        <v>85</v>
      </c>
      <c r="AO49" s="117" t="s">
        <v>86</v>
      </c>
      <c r="AP49" s="105"/>
      <c r="AQ49" s="117" t="s">
        <v>85</v>
      </c>
      <c r="AR49" s="117" t="s">
        <v>86</v>
      </c>
      <c r="AS49" s="105"/>
      <c r="AT49" s="105"/>
      <c r="AU49" s="1005"/>
      <c r="AV49" s="918">
        <f>COUNTA(D52:AR52)</f>
        <v>14</v>
      </c>
      <c r="AW49" s="918">
        <f>COUNTIF(K48:AR48,"FC")</f>
        <v>0</v>
      </c>
      <c r="AX49" s="918">
        <f>COUNTIF(J47:AR47,"EC")</f>
        <v>0</v>
      </c>
      <c r="AY49" s="918">
        <f>COUNTIF(J51:AR51,"E")</f>
        <v>0</v>
      </c>
      <c r="AZ49" s="918">
        <f>COUNTIF(J48:AR48,"TW")</f>
        <v>0</v>
      </c>
      <c r="BA49" s="917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</row>
    <row r="50" spans="1:64" ht="15.65" customHeight="1" thickTop="1" thickBot="1" x14ac:dyDescent="0.4">
      <c r="A50" s="77"/>
      <c r="B50" s="1001"/>
      <c r="C50" s="105"/>
      <c r="D50" s="121" t="s">
        <v>96</v>
      </c>
      <c r="E50" s="121" t="s">
        <v>97</v>
      </c>
      <c r="F50" s="105"/>
      <c r="G50" s="121" t="s">
        <v>96</v>
      </c>
      <c r="H50" s="121" t="s">
        <v>97</v>
      </c>
      <c r="I50" s="105"/>
      <c r="J50" s="121" t="s">
        <v>96</v>
      </c>
      <c r="K50" s="121" t="s">
        <v>97</v>
      </c>
      <c r="L50" s="105"/>
      <c r="M50" s="121" t="s">
        <v>89</v>
      </c>
      <c r="N50" s="121" t="s">
        <v>90</v>
      </c>
      <c r="O50" s="105"/>
      <c r="P50" s="121" t="s">
        <v>89</v>
      </c>
      <c r="Q50" s="121" t="s">
        <v>90</v>
      </c>
      <c r="R50" s="105"/>
      <c r="S50" s="121" t="s">
        <v>89</v>
      </c>
      <c r="T50" s="121" t="s">
        <v>90</v>
      </c>
      <c r="U50" s="105"/>
      <c r="V50" s="121" t="s">
        <v>89</v>
      </c>
      <c r="W50" s="121" t="s">
        <v>90</v>
      </c>
      <c r="X50" s="105"/>
      <c r="Y50" s="121" t="s">
        <v>89</v>
      </c>
      <c r="Z50" s="121" t="s">
        <v>90</v>
      </c>
      <c r="AA50" s="105"/>
      <c r="AB50" s="121" t="s">
        <v>89</v>
      </c>
      <c r="AC50" s="121" t="s">
        <v>90</v>
      </c>
      <c r="AD50" s="105"/>
      <c r="AE50" s="121" t="s">
        <v>89</v>
      </c>
      <c r="AF50" s="121" t="s">
        <v>90</v>
      </c>
      <c r="AG50" s="105"/>
      <c r="AH50" s="121" t="s">
        <v>89</v>
      </c>
      <c r="AI50" s="121" t="s">
        <v>90</v>
      </c>
      <c r="AJ50" s="105"/>
      <c r="AK50" s="121" t="s">
        <v>89</v>
      </c>
      <c r="AL50" s="121" t="s">
        <v>90</v>
      </c>
      <c r="AM50" s="105"/>
      <c r="AN50" s="121" t="s">
        <v>89</v>
      </c>
      <c r="AO50" s="121" t="s">
        <v>90</v>
      </c>
      <c r="AP50" s="105"/>
      <c r="AQ50" s="121" t="s">
        <v>89</v>
      </c>
      <c r="AR50" s="121" t="s">
        <v>90</v>
      </c>
      <c r="AS50" s="105"/>
      <c r="AT50" s="105"/>
      <c r="AU50" s="1005"/>
      <c r="AV50" s="918"/>
      <c r="AW50" s="918"/>
      <c r="AX50" s="918"/>
      <c r="AY50" s="918"/>
      <c r="AZ50" s="918"/>
      <c r="BA50" s="917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</row>
    <row r="51" spans="1:64" ht="16.5" customHeight="1" thickTop="1" thickBot="1" x14ac:dyDescent="0.4">
      <c r="A51" s="77"/>
      <c r="B51" s="1001"/>
      <c r="C51" s="140"/>
      <c r="D51" s="119">
        <v>0</v>
      </c>
      <c r="E51" s="124" t="str">
        <f>VLOOKUP(D55,'[1]FDN Details'!$B27:Q505,16,0)</f>
        <v>-</v>
      </c>
      <c r="F51" s="125">
        <f>VLOOKUP(D55,'[1]FDN Details'!$B27:P505,15,0)</f>
        <v>365</v>
      </c>
      <c r="G51" s="119">
        <v>0</v>
      </c>
      <c r="H51" s="124" t="str">
        <f>VLOOKUP(G55,'[1]FDN Details'!$B27:T505,16,0)</f>
        <v>-</v>
      </c>
      <c r="I51" s="125">
        <f>VLOOKUP(G55,'[1]FDN Details'!$B27:S505,15,0)</f>
        <v>365</v>
      </c>
      <c r="J51" s="119">
        <v>0</v>
      </c>
      <c r="K51" s="124" t="str">
        <f>VLOOKUP(J55,'[1]FDN Details'!$B27:W505,16,0)</f>
        <v>-</v>
      </c>
      <c r="L51" s="125">
        <f>VLOOKUP(J55,'[1]FDN Details'!$B27:V505,15,0)</f>
        <v>390</v>
      </c>
      <c r="M51" s="119">
        <v>0</v>
      </c>
      <c r="N51" s="124" t="str">
        <f>VLOOKUP(M55,'[1]FDN Details'!$B27:Z505,16,0)</f>
        <v>-</v>
      </c>
      <c r="O51" s="125">
        <f>VLOOKUP(M55,'[1]FDN Details'!$B27:Y505,15,0)</f>
        <v>390</v>
      </c>
      <c r="P51" s="119">
        <v>0</v>
      </c>
      <c r="Q51" s="124" t="str">
        <f>VLOOKUP(P55,'[1]FDN Details'!$B27:AC505,16,0)</f>
        <v>-</v>
      </c>
      <c r="R51" s="125">
        <f>VLOOKUP(P55,'[1]FDN Details'!$B27:AB505,15,0)</f>
        <v>381</v>
      </c>
      <c r="S51" s="119">
        <v>0</v>
      </c>
      <c r="T51" s="124" t="str">
        <f>VLOOKUP(S55,'[1]FDN Details'!$B27:AF505,16,0)</f>
        <v>-</v>
      </c>
      <c r="U51" s="125">
        <f>VLOOKUP(S55,'[1]FDN Details'!$B27:AE505,15,0)</f>
        <v>390</v>
      </c>
      <c r="V51" s="119">
        <v>0</v>
      </c>
      <c r="W51" s="124" t="str">
        <f>VLOOKUP(V55,'[1]FDN Details'!$B27:AI505,16,0)</f>
        <v>-</v>
      </c>
      <c r="X51" s="125">
        <f>VLOOKUP(V55,'[1]FDN Details'!$B27:AH505,15,0)</f>
        <v>369</v>
      </c>
      <c r="Y51" s="119">
        <v>0</v>
      </c>
      <c r="Z51" s="124" t="str">
        <f>VLOOKUP(Y55,'[1]FDN Details'!$B27:AL505,16,0)</f>
        <v>-</v>
      </c>
      <c r="AA51" s="125">
        <f>VLOOKUP(Y55,'[1]FDN Details'!$B27:AK505,15,0)</f>
        <v>432</v>
      </c>
      <c r="AB51" s="119">
        <v>0</v>
      </c>
      <c r="AC51" s="124" t="str">
        <f>VLOOKUP(AB55,'[1]FDN Details'!$B27:AO505,16,0)</f>
        <v>-</v>
      </c>
      <c r="AD51" s="125">
        <f>VLOOKUP(AB55,'[1]FDN Details'!$B27:AN505,15,0)</f>
        <v>446</v>
      </c>
      <c r="AE51" s="119">
        <v>0</v>
      </c>
      <c r="AF51" s="124" t="str">
        <f>VLOOKUP(AE55,'[1]FDN Details'!$B27:AR505,16,0)</f>
        <v>-</v>
      </c>
      <c r="AG51" s="125">
        <f>VLOOKUP(AE55,'[1]FDN Details'!$B27:AQ505,15,0)</f>
        <v>395</v>
      </c>
      <c r="AH51" s="119">
        <v>0</v>
      </c>
      <c r="AI51" s="124" t="str">
        <f>VLOOKUP(AH55,'[1]FDN Details'!$B27:AU505,16,0)</f>
        <v>-</v>
      </c>
      <c r="AJ51" s="125">
        <f>VLOOKUP(AH55,'[1]FDN Details'!$B27:AT505,15,0)</f>
        <v>400</v>
      </c>
      <c r="AK51" s="119">
        <v>0</v>
      </c>
      <c r="AL51" s="124" t="str">
        <f>VLOOKUP(AK55,'[1]FDN Details'!$B27:AX505,16,0)</f>
        <v>-</v>
      </c>
      <c r="AM51" s="125">
        <f>VLOOKUP(AK55,'[1]FDN Details'!$B27:AW505,15,0)</f>
        <v>440</v>
      </c>
      <c r="AN51" s="119">
        <v>0</v>
      </c>
      <c r="AO51" s="124" t="str">
        <f>VLOOKUP(AN55,'[1]FDN Details'!$B27:BA505,16,0)</f>
        <v>-</v>
      </c>
      <c r="AP51" s="125">
        <f>VLOOKUP(AN55,'[1]FDN Details'!$B27:AZ505,15,0)</f>
        <v>439</v>
      </c>
      <c r="AQ51" s="119">
        <v>0</v>
      </c>
      <c r="AR51" s="124" t="str">
        <f>VLOOKUP(AQ55,'[1]FDN Details'!$B27:BD505,16,0)</f>
        <v>-</v>
      </c>
      <c r="AS51" s="125">
        <f>VLOOKUP(AQ55,'[1]FDN Details'!$B27:BC505,15,0)</f>
        <v>372</v>
      </c>
      <c r="AT51" s="105"/>
      <c r="AU51" s="1005"/>
      <c r="AV51" s="918"/>
      <c r="AW51" s="918"/>
      <c r="AX51" s="918"/>
      <c r="AY51" s="918"/>
      <c r="AZ51" s="918"/>
      <c r="BA51" s="917"/>
      <c r="BB51" s="83">
        <f>SUM(F51:AS51)</f>
        <v>5574</v>
      </c>
      <c r="BC51" s="83"/>
      <c r="BD51" s="83"/>
      <c r="BE51" s="83"/>
      <c r="BF51" s="83"/>
      <c r="BG51" s="83"/>
      <c r="BH51" s="83"/>
      <c r="BI51" s="83"/>
      <c r="BJ51" s="83"/>
      <c r="BK51" s="83"/>
      <c r="BL51" s="83"/>
    </row>
    <row r="52" spans="1:64" s="101" customFormat="1" ht="16.5" customHeight="1" thickTop="1" x14ac:dyDescent="0.35">
      <c r="A52" s="100"/>
      <c r="B52" s="1001"/>
      <c r="C52" s="132"/>
      <c r="D52" s="909" t="str">
        <f>VLOOKUP(D55,'[1]FDN Details'!$B38:K516,2)</f>
        <v>23/2</v>
      </c>
      <c r="E52" s="909"/>
      <c r="F52" s="105"/>
      <c r="G52" s="909" t="str">
        <f>VLOOKUP(G55,'[1]FDN Details'!$B38:N516,2)</f>
        <v>23/3</v>
      </c>
      <c r="H52" s="909"/>
      <c r="I52" s="132"/>
      <c r="J52" s="909" t="str">
        <f>VLOOKUP(J55,'[1]FDN Details'!$B38:Q516,2)</f>
        <v>AP24</v>
      </c>
      <c r="K52" s="909"/>
      <c r="L52" s="132"/>
      <c r="M52" s="909" t="str">
        <f>VLOOKUP(M55,'[1]FDN Details'!$B38:T516,2)</f>
        <v>24/1</v>
      </c>
      <c r="N52" s="909"/>
      <c r="O52" s="132"/>
      <c r="P52" s="909" t="str">
        <f>VLOOKUP(P55,'[1]FDN Details'!$B38:W516,2)</f>
        <v>24/2</v>
      </c>
      <c r="Q52" s="909"/>
      <c r="R52" s="105"/>
      <c r="S52" s="909" t="str">
        <f>VLOOKUP(S55,'[1]FDN Details'!$B38:Z516,2)</f>
        <v>24/3</v>
      </c>
      <c r="T52" s="909"/>
      <c r="U52" s="105"/>
      <c r="V52" s="909" t="str">
        <f>VLOOKUP(V55,'[1]FDN Details'!$B38:AC516,2)</f>
        <v>AP25</v>
      </c>
      <c r="W52" s="909"/>
      <c r="X52" s="105"/>
      <c r="Y52" s="909" t="str">
        <f>VLOOKUP(Y55,'[1]FDN Details'!$B38:AF516,2)</f>
        <v>AP26</v>
      </c>
      <c r="Z52" s="909"/>
      <c r="AA52" s="105"/>
      <c r="AB52" s="909" t="str">
        <f>VLOOKUP(AB55,'[1]FDN Details'!$B38:AI516,2)</f>
        <v>AP27</v>
      </c>
      <c r="AC52" s="909"/>
      <c r="AD52" s="105"/>
      <c r="AE52" s="909" t="str">
        <f>VLOOKUP(AE55,'[1]FDN Details'!$B38:AL516,2)</f>
        <v>AP28</v>
      </c>
      <c r="AF52" s="909"/>
      <c r="AG52" s="105"/>
      <c r="AH52" s="909" t="str">
        <f>VLOOKUP(AH55,'[1]FDN Details'!$B38:AO516,2)</f>
        <v>28/1</v>
      </c>
      <c r="AI52" s="909"/>
      <c r="AJ52" s="105"/>
      <c r="AK52" s="909" t="str">
        <f>VLOOKUP(AK55,'[1]FDN Details'!$B38:AR516,2)</f>
        <v>AP29</v>
      </c>
      <c r="AL52" s="909"/>
      <c r="AM52" s="105"/>
      <c r="AN52" s="909" t="str">
        <f>VLOOKUP(AN55,'[1]FDN Details'!$B38:AU516,2)</f>
        <v>29/1</v>
      </c>
      <c r="AO52" s="909"/>
      <c r="AP52" s="105"/>
      <c r="AQ52" s="909" t="str">
        <f>VLOOKUP(AQ55,'[1]FDN Details'!$B38:AX516,2)</f>
        <v>AP30</v>
      </c>
      <c r="AR52" s="909"/>
      <c r="AS52" s="105"/>
      <c r="AT52" s="105"/>
      <c r="AU52" s="1005"/>
      <c r="AV52" s="937"/>
      <c r="AW52" s="937"/>
      <c r="AX52" s="937"/>
      <c r="AY52" s="937"/>
      <c r="AZ52" s="937"/>
      <c r="BA52" s="940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</row>
    <row r="53" spans="1:64" s="101" customFormat="1" ht="16" customHeight="1" x14ac:dyDescent="0.35">
      <c r="A53" s="100"/>
      <c r="B53" s="1001"/>
      <c r="C53" s="132"/>
      <c r="D53" s="909" t="str">
        <f>VLOOKUP(D55,'[1]FDN Details'!$B38:K517,3)</f>
        <v>A+0</v>
      </c>
      <c r="E53" s="909"/>
      <c r="F53" s="105"/>
      <c r="G53" s="909" t="str">
        <f>VLOOKUP(G55,'[1]FDN Details'!$B38:N517,3)</f>
        <v>A+0</v>
      </c>
      <c r="H53" s="909"/>
      <c r="I53" s="105"/>
      <c r="J53" s="909" t="str">
        <f>VLOOKUP(J55,'[1]FDN Details'!$B38:Q517,3)</f>
        <v>D45+0</v>
      </c>
      <c r="K53" s="909"/>
      <c r="L53" s="105"/>
      <c r="M53" s="909" t="str">
        <f>VLOOKUP(M55,'[1]FDN Details'!$B38:T517,3)</f>
        <v>A+6</v>
      </c>
      <c r="N53" s="909"/>
      <c r="O53" s="105"/>
      <c r="P53" s="909" t="str">
        <f>VLOOKUP(P55,'[1]FDN Details'!$B38:W517,3)</f>
        <v>A+3</v>
      </c>
      <c r="Q53" s="909"/>
      <c r="R53" s="105"/>
      <c r="S53" s="909" t="str">
        <f>VLOOKUP(S55,'[1]FDN Details'!$B38:Z517,3)</f>
        <v>A+6</v>
      </c>
      <c r="T53" s="909"/>
      <c r="U53" s="105"/>
      <c r="V53" s="909" t="str">
        <f>VLOOKUP(V55,'[1]FDN Details'!$B38:AC517,3)</f>
        <v>C2+0</v>
      </c>
      <c r="W53" s="909"/>
      <c r="X53" s="105"/>
      <c r="Y53" s="909" t="str">
        <f>VLOOKUP(Y55,'[1]FDN Details'!$B38:AF517,3)</f>
        <v>D45+0</v>
      </c>
      <c r="Z53" s="909"/>
      <c r="AA53" s="105"/>
      <c r="AB53" s="909" t="str">
        <f>VLOOKUP(AB55,'[1]FDN Details'!$B38:AI517,3)</f>
        <v>D45+0</v>
      </c>
      <c r="AC53" s="909"/>
      <c r="AD53" s="105"/>
      <c r="AE53" s="909" t="str">
        <f>VLOOKUP(AE55,'[1]FDN Details'!$B38:AL517,3)</f>
        <v>C1+0</v>
      </c>
      <c r="AF53" s="909"/>
      <c r="AG53" s="105"/>
      <c r="AH53" s="909" t="str">
        <f>VLOOKUP(AH55,'[1]FDN Details'!$B38:AO517,3)</f>
        <v>A+3</v>
      </c>
      <c r="AI53" s="909"/>
      <c r="AJ53" s="105"/>
      <c r="AK53" s="909" t="str">
        <f>VLOOKUP(AK55,'[1]FDN Details'!$B38:AR517,3)</f>
        <v>C1+6</v>
      </c>
      <c r="AL53" s="909"/>
      <c r="AM53" s="105"/>
      <c r="AN53" s="909" t="str">
        <f>VLOOKUP(AN55,'[1]FDN Details'!$B38:AU517,3)</f>
        <v>B1+9</v>
      </c>
      <c r="AO53" s="909"/>
      <c r="AQ53" s="909" t="str">
        <f>VLOOKUP(AQ55,'[1]FDN Details'!$B38:AX517,3)</f>
        <v>C2+6</v>
      </c>
      <c r="AR53" s="909"/>
      <c r="AS53" s="105"/>
      <c r="AT53" s="105"/>
      <c r="AU53" s="1005"/>
      <c r="AV53" s="938"/>
      <c r="AW53" s="938"/>
      <c r="AX53" s="938"/>
      <c r="AY53" s="938"/>
      <c r="AZ53" s="938"/>
      <c r="BA53" s="941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</row>
    <row r="54" spans="1:64" ht="25.5" customHeight="1" x14ac:dyDescent="0.35">
      <c r="A54" s="77"/>
      <c r="B54" s="1001"/>
      <c r="C54" s="80"/>
      <c r="D54" s="892"/>
      <c r="E54" s="892"/>
      <c r="F54" s="105"/>
      <c r="G54" s="892"/>
      <c r="H54" s="892"/>
      <c r="I54" s="136"/>
      <c r="J54" s="892"/>
      <c r="K54" s="892"/>
      <c r="L54" s="105"/>
      <c r="M54" s="129"/>
      <c r="N54" s="129"/>
      <c r="O54" s="105"/>
      <c r="P54" s="129"/>
      <c r="Q54" s="129"/>
      <c r="R54" s="136"/>
      <c r="S54" s="141"/>
      <c r="T54" s="141"/>
      <c r="U54" s="136"/>
      <c r="V54" s="129"/>
      <c r="W54" s="129"/>
      <c r="X54" s="80"/>
      <c r="Y54" s="129"/>
      <c r="Z54" s="129"/>
      <c r="AA54" s="105"/>
      <c r="AB54" s="129"/>
      <c r="AC54" s="129"/>
      <c r="AD54" s="105"/>
      <c r="AE54" s="129"/>
      <c r="AF54" s="129"/>
      <c r="AG54" s="105"/>
      <c r="AH54" s="141"/>
      <c r="AI54" s="141"/>
      <c r="AJ54" s="141"/>
      <c r="AK54" s="141"/>
      <c r="AL54" s="141"/>
      <c r="AM54" s="141"/>
      <c r="AN54" s="911"/>
      <c r="AO54" s="911"/>
      <c r="AP54" s="105"/>
      <c r="AQ54" s="911"/>
      <c r="AR54" s="911"/>
      <c r="AS54" s="141"/>
      <c r="AT54" s="141"/>
      <c r="AU54" s="1005"/>
      <c r="AV54" s="938"/>
      <c r="AW54" s="938"/>
      <c r="AX54" s="938"/>
      <c r="AY54" s="938"/>
      <c r="AZ54" s="938"/>
      <c r="BA54" s="941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</row>
    <row r="55" spans="1:64" ht="25.5" customHeight="1" thickBot="1" x14ac:dyDescent="0.4">
      <c r="A55" s="77"/>
      <c r="B55" s="1001"/>
      <c r="C55" s="80"/>
      <c r="D55" s="131">
        <f>AQ44+1</f>
        <v>41</v>
      </c>
      <c r="E55" s="130"/>
      <c r="F55" s="131"/>
      <c r="G55" s="130">
        <f>D55+1</f>
        <v>42</v>
      </c>
      <c r="H55" s="130"/>
      <c r="I55" s="131"/>
      <c r="J55" s="130">
        <f>G55+1</f>
        <v>43</v>
      </c>
      <c r="K55" s="130"/>
      <c r="L55" s="131"/>
      <c r="M55" s="130">
        <f>J55+1</f>
        <v>44</v>
      </c>
      <c r="N55" s="130"/>
      <c r="O55" s="131"/>
      <c r="P55" s="130">
        <f>M55+1</f>
        <v>45</v>
      </c>
      <c r="Q55" s="130"/>
      <c r="R55" s="131"/>
      <c r="S55" s="130">
        <f>P55+1</f>
        <v>46</v>
      </c>
      <c r="T55" s="143"/>
      <c r="U55" s="131"/>
      <c r="V55" s="130">
        <f>S55+1</f>
        <v>47</v>
      </c>
      <c r="W55" s="130"/>
      <c r="X55" s="137"/>
      <c r="Y55" s="130">
        <f>V55+1</f>
        <v>48</v>
      </c>
      <c r="Z55" s="130"/>
      <c r="AA55" s="131"/>
      <c r="AB55" s="130">
        <f>Y55+1</f>
        <v>49</v>
      </c>
      <c r="AC55" s="130"/>
      <c r="AD55" s="131"/>
      <c r="AE55" s="130">
        <f>AB55+1</f>
        <v>50</v>
      </c>
      <c r="AF55" s="130"/>
      <c r="AG55" s="131"/>
      <c r="AH55" s="130">
        <f>AE55+1</f>
        <v>51</v>
      </c>
      <c r="AI55" s="143"/>
      <c r="AJ55" s="143"/>
      <c r="AK55" s="130">
        <f>AH55+1</f>
        <v>52</v>
      </c>
      <c r="AL55" s="143"/>
      <c r="AM55" s="143"/>
      <c r="AN55" s="130">
        <f>AK55+1</f>
        <v>53</v>
      </c>
      <c r="AO55" s="131"/>
      <c r="AP55" s="143"/>
      <c r="AQ55" s="130">
        <f>AN55+1</f>
        <v>54</v>
      </c>
      <c r="AR55" s="136"/>
      <c r="AS55" s="141"/>
      <c r="AT55" s="141"/>
      <c r="AU55" s="1005"/>
      <c r="AV55" s="938"/>
      <c r="AW55" s="938"/>
      <c r="AX55" s="938"/>
      <c r="AY55" s="938"/>
      <c r="AZ55" s="938"/>
      <c r="BA55" s="941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</row>
    <row r="56" spans="1:64" ht="14.5" customHeight="1" thickBot="1" x14ac:dyDescent="0.4">
      <c r="A56" s="77"/>
      <c r="B56" s="1001"/>
      <c r="C56" s="144"/>
      <c r="D56" s="962" t="s">
        <v>2771</v>
      </c>
      <c r="E56" s="963"/>
      <c r="F56" s="963"/>
      <c r="G56" s="963"/>
      <c r="H56" s="963"/>
      <c r="I56" s="963"/>
      <c r="J56" s="963"/>
      <c r="K56" s="963"/>
      <c r="L56" s="963"/>
      <c r="M56" s="963"/>
      <c r="N56" s="963"/>
      <c r="O56" s="963"/>
      <c r="P56" s="963"/>
      <c r="Q56" s="963"/>
      <c r="R56" s="963"/>
      <c r="S56" s="963"/>
      <c r="T56" s="963"/>
      <c r="U56" s="963"/>
      <c r="V56" s="963"/>
      <c r="W56" s="963"/>
      <c r="X56" s="963"/>
      <c r="Y56" s="963"/>
      <c r="Z56" s="963"/>
      <c r="AA56" s="963"/>
      <c r="AB56" s="963"/>
      <c r="AC56" s="963"/>
      <c r="AD56" s="964"/>
      <c r="AE56" s="971" t="s">
        <v>2776</v>
      </c>
      <c r="AF56" s="972"/>
      <c r="AG56" s="972"/>
      <c r="AH56" s="972"/>
      <c r="AI56" s="972"/>
      <c r="AJ56" s="972"/>
      <c r="AK56" s="972"/>
      <c r="AL56" s="972"/>
      <c r="AM56" s="972"/>
      <c r="AN56" s="972"/>
      <c r="AO56" s="972"/>
      <c r="AP56" s="972"/>
      <c r="AQ56" s="972"/>
      <c r="AR56" s="972"/>
      <c r="AS56" s="972"/>
      <c r="AT56" s="105"/>
      <c r="AU56" s="1005"/>
      <c r="AV56" s="938"/>
      <c r="AW56" s="938"/>
      <c r="AX56" s="938"/>
      <c r="AY56" s="938"/>
      <c r="AZ56" s="938"/>
      <c r="BA56" s="941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</row>
    <row r="57" spans="1:64" ht="14.5" customHeight="1" x14ac:dyDescent="0.35">
      <c r="A57" s="77"/>
      <c r="B57" s="1001"/>
      <c r="C57" s="80"/>
      <c r="D57" s="80"/>
      <c r="E57" s="80"/>
      <c r="F57" s="105"/>
      <c r="G57" s="80"/>
      <c r="H57" s="80"/>
      <c r="I57" s="105"/>
      <c r="J57" s="80"/>
      <c r="K57" s="80"/>
      <c r="L57" s="105"/>
      <c r="M57" s="80"/>
      <c r="N57" s="80"/>
      <c r="O57" s="105"/>
      <c r="P57" s="80"/>
      <c r="Q57" s="80"/>
      <c r="R57" s="105"/>
      <c r="S57" s="80"/>
      <c r="T57" s="80"/>
      <c r="U57" s="105"/>
      <c r="V57" s="80"/>
      <c r="W57" s="80"/>
      <c r="X57" s="105"/>
      <c r="Y57" s="80"/>
      <c r="Z57" s="80"/>
      <c r="AA57" s="105"/>
      <c r="AB57" s="80"/>
      <c r="AC57" s="80"/>
      <c r="AD57" s="105"/>
      <c r="AE57" s="80"/>
      <c r="AF57" s="80"/>
      <c r="AG57" s="105"/>
      <c r="AH57" s="80"/>
      <c r="AI57" s="80"/>
      <c r="AJ57" s="105"/>
      <c r="AK57" s="80"/>
      <c r="AL57" s="80"/>
      <c r="AM57" s="105"/>
      <c r="AN57" s="80"/>
      <c r="AO57" s="80"/>
      <c r="AP57" s="105"/>
      <c r="AQ57" s="80"/>
      <c r="AR57" s="132"/>
      <c r="AS57" s="105"/>
      <c r="AT57" s="105"/>
      <c r="AU57" s="1005"/>
      <c r="AV57" s="938"/>
      <c r="AW57" s="938"/>
      <c r="AX57" s="938"/>
      <c r="AY57" s="938"/>
      <c r="AZ57" s="938"/>
      <c r="BA57" s="941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</row>
    <row r="58" spans="1:64" ht="14.5" customHeight="1" x14ac:dyDescent="0.35">
      <c r="A58" s="77"/>
      <c r="B58" s="1001"/>
      <c r="C58" s="80"/>
      <c r="D58" s="80"/>
      <c r="E58" s="80"/>
      <c r="F58" s="105"/>
      <c r="G58" s="80"/>
      <c r="H58" s="80"/>
      <c r="I58" s="105"/>
      <c r="J58" s="80"/>
      <c r="K58" s="80"/>
      <c r="L58" s="105"/>
      <c r="M58" s="80"/>
      <c r="N58" s="80"/>
      <c r="O58" s="105"/>
      <c r="P58" s="80"/>
      <c r="Q58" s="80"/>
      <c r="R58" s="105"/>
      <c r="S58" s="80"/>
      <c r="T58" s="80"/>
      <c r="U58" s="105"/>
      <c r="V58" s="80"/>
      <c r="W58" s="80"/>
      <c r="X58" s="105"/>
      <c r="Y58" s="80"/>
      <c r="Z58" s="80"/>
      <c r="AA58" s="105"/>
      <c r="AB58" s="80"/>
      <c r="AC58" s="80"/>
      <c r="AD58" s="105"/>
      <c r="AE58" s="80"/>
      <c r="AF58" s="80"/>
      <c r="AG58" s="105"/>
      <c r="AH58" s="80"/>
      <c r="AI58" s="80"/>
      <c r="AJ58" s="105"/>
      <c r="AK58" s="80"/>
      <c r="AL58" s="80"/>
      <c r="AM58" s="105"/>
      <c r="AN58" s="80"/>
      <c r="AO58" s="80"/>
      <c r="AP58" s="105"/>
      <c r="AQ58" s="80"/>
      <c r="AR58" s="80"/>
      <c r="AS58" s="105"/>
      <c r="AT58" s="105"/>
      <c r="AU58" s="1005"/>
      <c r="AV58" s="938"/>
      <c r="AW58" s="938"/>
      <c r="AX58" s="938"/>
      <c r="AY58" s="938"/>
      <c r="AZ58" s="938"/>
      <c r="BA58" s="941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</row>
    <row r="59" spans="1:64" ht="15" customHeight="1" thickBot="1" x14ac:dyDescent="0.4">
      <c r="A59" s="77"/>
      <c r="B59" s="1001"/>
      <c r="C59" s="80"/>
      <c r="D59" s="139"/>
      <c r="E59" s="113"/>
      <c r="F59" s="105"/>
      <c r="G59" s="919"/>
      <c r="H59" s="919"/>
      <c r="I59" s="105"/>
      <c r="J59" s="919"/>
      <c r="K59" s="919"/>
      <c r="L59" s="105"/>
      <c r="M59" s="919"/>
      <c r="N59" s="919"/>
      <c r="O59" s="105"/>
      <c r="P59" s="919"/>
      <c r="Q59" s="919"/>
      <c r="R59" s="105"/>
      <c r="S59" s="919"/>
      <c r="T59" s="919"/>
      <c r="U59" s="105"/>
      <c r="V59" s="919"/>
      <c r="W59" s="919"/>
      <c r="X59" s="105"/>
      <c r="Y59" s="919"/>
      <c r="Z59" s="919"/>
      <c r="AA59" s="105"/>
      <c r="AB59" s="919"/>
      <c r="AC59" s="919"/>
      <c r="AD59" s="105"/>
      <c r="AE59" s="919"/>
      <c r="AF59" s="919"/>
      <c r="AG59" s="105"/>
      <c r="AH59" s="919"/>
      <c r="AI59" s="919"/>
      <c r="AJ59" s="105"/>
      <c r="AK59" s="919"/>
      <c r="AL59" s="919"/>
      <c r="AM59" s="105"/>
      <c r="AN59" s="919"/>
      <c r="AO59" s="919"/>
      <c r="AP59" s="105"/>
      <c r="AQ59" s="919"/>
      <c r="AR59" s="919"/>
      <c r="AS59" s="105"/>
      <c r="AT59" s="105"/>
      <c r="AU59" s="1005"/>
      <c r="AV59" s="939"/>
      <c r="AW59" s="939"/>
      <c r="AX59" s="939"/>
      <c r="AY59" s="939"/>
      <c r="AZ59" s="939"/>
      <c r="BA59" s="942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</row>
    <row r="60" spans="1:64" ht="15.65" customHeight="1" thickTop="1" thickBot="1" x14ac:dyDescent="0.4">
      <c r="A60" s="77"/>
      <c r="B60" s="1001"/>
      <c r="C60" s="105"/>
      <c r="D60" s="117" t="s">
        <v>85</v>
      </c>
      <c r="E60" s="117" t="s">
        <v>86</v>
      </c>
      <c r="F60" s="105"/>
      <c r="G60" s="117" t="s">
        <v>85</v>
      </c>
      <c r="H60" s="117" t="s">
        <v>86</v>
      </c>
      <c r="I60" s="105"/>
      <c r="J60" s="117" t="s">
        <v>85</v>
      </c>
      <c r="K60" s="117" t="s">
        <v>86</v>
      </c>
      <c r="L60" s="105"/>
      <c r="M60" s="117" t="s">
        <v>85</v>
      </c>
      <c r="N60" s="117" t="s">
        <v>86</v>
      </c>
      <c r="O60" s="105"/>
      <c r="P60" s="117" t="s">
        <v>85</v>
      </c>
      <c r="Q60" s="117" t="s">
        <v>86</v>
      </c>
      <c r="R60" s="105"/>
      <c r="S60" s="117" t="s">
        <v>85</v>
      </c>
      <c r="T60" s="117" t="s">
        <v>86</v>
      </c>
      <c r="U60" s="105"/>
      <c r="V60" s="117" t="s">
        <v>85</v>
      </c>
      <c r="W60" s="117" t="s">
        <v>86</v>
      </c>
      <c r="X60" s="105"/>
      <c r="Y60" s="117" t="s">
        <v>85</v>
      </c>
      <c r="Z60" s="117" t="s">
        <v>86</v>
      </c>
      <c r="AA60" s="105"/>
      <c r="AB60" s="117" t="s">
        <v>85</v>
      </c>
      <c r="AC60" s="117" t="s">
        <v>86</v>
      </c>
      <c r="AD60" s="105"/>
      <c r="AE60" s="117" t="s">
        <v>85</v>
      </c>
      <c r="AF60" s="117" t="s">
        <v>86</v>
      </c>
      <c r="AG60" s="105"/>
      <c r="AH60" s="117" t="s">
        <v>85</v>
      </c>
      <c r="AI60" s="117" t="s">
        <v>86</v>
      </c>
      <c r="AJ60" s="105"/>
      <c r="AK60" s="117" t="s">
        <v>85</v>
      </c>
      <c r="AL60" s="117" t="s">
        <v>86</v>
      </c>
      <c r="AM60" s="105"/>
      <c r="AN60" s="117" t="s">
        <v>85</v>
      </c>
      <c r="AO60" s="117" t="s">
        <v>86</v>
      </c>
      <c r="AP60" s="105"/>
      <c r="AQ60" s="117" t="s">
        <v>85</v>
      </c>
      <c r="AR60" s="117" t="s">
        <v>86</v>
      </c>
      <c r="AS60" s="105"/>
      <c r="AT60" s="105"/>
      <c r="AU60" s="1005"/>
      <c r="AV60" s="918">
        <f>COUNTA(D63:AR63)</f>
        <v>14</v>
      </c>
      <c r="AW60" s="918">
        <f>COUNTIF(K59:AR59,"FC")</f>
        <v>0</v>
      </c>
      <c r="AX60" s="918">
        <f>COUNTIF(J58:AR58,"EC")</f>
        <v>0</v>
      </c>
      <c r="AY60" s="918">
        <f>COUNTIF(J62:AR62,"E")</f>
        <v>0</v>
      </c>
      <c r="AZ60" s="918">
        <f>COUNTIF(J59:AR59,"TW")</f>
        <v>0</v>
      </c>
      <c r="BA60" s="917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</row>
    <row r="61" spans="1:64" ht="15.65" customHeight="1" thickTop="1" thickBot="1" x14ac:dyDescent="0.4">
      <c r="A61" s="77"/>
      <c r="B61" s="1001"/>
      <c r="C61" s="105"/>
      <c r="D61" s="121" t="s">
        <v>89</v>
      </c>
      <c r="E61" s="121" t="s">
        <v>90</v>
      </c>
      <c r="F61" s="105"/>
      <c r="G61" s="121" t="s">
        <v>89</v>
      </c>
      <c r="H61" s="121" t="s">
        <v>90</v>
      </c>
      <c r="I61" s="105"/>
      <c r="J61" s="121" t="s">
        <v>89</v>
      </c>
      <c r="K61" s="121" t="s">
        <v>90</v>
      </c>
      <c r="L61" s="105"/>
      <c r="M61" s="121" t="s">
        <v>89</v>
      </c>
      <c r="N61" s="121" t="s">
        <v>90</v>
      </c>
      <c r="O61" s="105"/>
      <c r="P61" s="121" t="s">
        <v>89</v>
      </c>
      <c r="Q61" s="121" t="s">
        <v>90</v>
      </c>
      <c r="R61" s="105"/>
      <c r="S61" s="121" t="s">
        <v>89</v>
      </c>
      <c r="T61" s="121" t="s">
        <v>90</v>
      </c>
      <c r="U61" s="105"/>
      <c r="V61" s="121" t="s">
        <v>89</v>
      </c>
      <c r="W61" s="121" t="s">
        <v>90</v>
      </c>
      <c r="X61" s="105"/>
      <c r="Y61" s="121" t="s">
        <v>89</v>
      </c>
      <c r="Z61" s="121" t="s">
        <v>90</v>
      </c>
      <c r="AA61" s="105"/>
      <c r="AB61" s="121" t="s">
        <v>89</v>
      </c>
      <c r="AC61" s="121" t="s">
        <v>90</v>
      </c>
      <c r="AD61" s="105"/>
      <c r="AE61" s="121" t="s">
        <v>89</v>
      </c>
      <c r="AF61" s="121" t="s">
        <v>90</v>
      </c>
      <c r="AG61" s="105"/>
      <c r="AH61" s="121" t="s">
        <v>89</v>
      </c>
      <c r="AI61" s="121" t="s">
        <v>90</v>
      </c>
      <c r="AJ61" s="105"/>
      <c r="AK61" s="121" t="s">
        <v>89</v>
      </c>
      <c r="AL61" s="121" t="s">
        <v>90</v>
      </c>
      <c r="AM61" s="105"/>
      <c r="AN61" s="121" t="s">
        <v>89</v>
      </c>
      <c r="AO61" s="121" t="s">
        <v>90</v>
      </c>
      <c r="AP61" s="105"/>
      <c r="AQ61" s="121" t="s">
        <v>89</v>
      </c>
      <c r="AR61" s="121" t="s">
        <v>90</v>
      </c>
      <c r="AS61" s="105"/>
      <c r="AT61" s="105"/>
      <c r="AU61" s="1005"/>
      <c r="AV61" s="918"/>
      <c r="AW61" s="918"/>
      <c r="AX61" s="918"/>
      <c r="AY61" s="918"/>
      <c r="AZ61" s="918"/>
      <c r="BA61" s="917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</row>
    <row r="62" spans="1:64" ht="15.65" customHeight="1" thickTop="1" thickBot="1" x14ac:dyDescent="0.4">
      <c r="A62" s="77"/>
      <c r="B62" s="1001"/>
      <c r="C62" s="80"/>
      <c r="D62" s="119">
        <v>0</v>
      </c>
      <c r="E62" s="124" t="str">
        <f>VLOOKUP(D66,'[1]FDN Details'!$B38:Q516,16,0)</f>
        <v>-</v>
      </c>
      <c r="F62" s="125">
        <f>VLOOKUP(D66,'[1]FDN Details'!$B38:P516,15,0)</f>
        <v>372</v>
      </c>
      <c r="G62" s="119">
        <v>0</v>
      </c>
      <c r="H62" s="124" t="str">
        <f>VLOOKUP(G66,'[1]FDN Details'!$B38:T516,16,0)</f>
        <v>-</v>
      </c>
      <c r="I62" s="125">
        <f>VLOOKUP(G66,'[1]FDN Details'!$B38:S516,15,0)</f>
        <v>370</v>
      </c>
      <c r="J62" s="119">
        <v>0</v>
      </c>
      <c r="K62" s="124" t="str">
        <f>VLOOKUP(J66,'[1]FDN Details'!$B38:W516,16,0)</f>
        <v>-</v>
      </c>
      <c r="L62" s="125">
        <f>VLOOKUP(J66,'[1]FDN Details'!$B38:V516,15,0)</f>
        <v>400</v>
      </c>
      <c r="M62" s="119">
        <v>0</v>
      </c>
      <c r="N62" s="124" t="str">
        <f>VLOOKUP(M66,'[1]FDN Details'!$B38:Z516,16,0)</f>
        <v>-</v>
      </c>
      <c r="O62" s="125">
        <f>VLOOKUP(M66,'[1]FDN Details'!$B38:Y516,15,0)</f>
        <v>360</v>
      </c>
      <c r="P62" s="119">
        <v>0</v>
      </c>
      <c r="Q62" s="124" t="str">
        <f>VLOOKUP(P66,'[1]FDN Details'!$B38:AC516,16,0)</f>
        <v>-</v>
      </c>
      <c r="R62" s="125">
        <f>VLOOKUP(P66,'[1]FDN Details'!$B38:AB516,15,0)</f>
        <v>365</v>
      </c>
      <c r="S62" s="119">
        <v>0</v>
      </c>
      <c r="T62" s="124" t="str">
        <f>VLOOKUP(S66,'[1]FDN Details'!$B38:AF516,16,0)</f>
        <v>-</v>
      </c>
      <c r="U62" s="125">
        <f>VLOOKUP(S66,'[1]FDN Details'!$B38:AE516,15,0)</f>
        <v>428</v>
      </c>
      <c r="V62" s="119">
        <v>0</v>
      </c>
      <c r="W62" s="124" t="str">
        <f>VLOOKUP(V66,'[1]FDN Details'!$B38:AI516,16,0)</f>
        <v>-</v>
      </c>
      <c r="X62" s="125">
        <f>VLOOKUP(V66,'[1]FDN Details'!$B38:AH516,15,0)</f>
        <v>360.72300000000001</v>
      </c>
      <c r="Y62" s="119">
        <v>0</v>
      </c>
      <c r="Z62" s="124" t="str">
        <f>VLOOKUP(Y66,'[1]FDN Details'!$B38:AL516,16,0)</f>
        <v>-</v>
      </c>
      <c r="AA62" s="125">
        <f>VLOOKUP(Y66,'[1]FDN Details'!$B38:AK516,15,0)</f>
        <v>260.00200000000001</v>
      </c>
      <c r="AB62" s="119">
        <v>0</v>
      </c>
      <c r="AC62" s="124" t="str">
        <f>VLOOKUP(AB66,'[1]FDN Details'!$B38:AO516,16,0)</f>
        <v>-</v>
      </c>
      <c r="AD62" s="125">
        <f>VLOOKUP(AB66,'[1]FDN Details'!$B38:AN516,15,0)</f>
        <v>456.80599999999998</v>
      </c>
      <c r="AE62" s="119">
        <v>0</v>
      </c>
      <c r="AF62" s="124" t="str">
        <f>VLOOKUP(AE66,'[1]FDN Details'!$B38:AR516,16,0)</f>
        <v>-</v>
      </c>
      <c r="AG62" s="125">
        <f>VLOOKUP(AE66,'[1]FDN Details'!$B38:AQ516,15,0)</f>
        <v>444.77800000000002</v>
      </c>
      <c r="AH62" s="119">
        <v>0</v>
      </c>
      <c r="AI62" s="124" t="str">
        <f>VLOOKUP(AH66,'[1]FDN Details'!$B38:AU516,16,0)</f>
        <v>-</v>
      </c>
      <c r="AJ62" s="125">
        <f>VLOOKUP(AH66,'[1]FDN Details'!$B38:AT516,15,0)</f>
        <v>407</v>
      </c>
      <c r="AK62" s="119">
        <v>0</v>
      </c>
      <c r="AL62" s="124" t="str">
        <f>VLOOKUP(AK66,'[1]FDN Details'!$B38:AX516,16,0)</f>
        <v>-</v>
      </c>
      <c r="AM62" s="125">
        <f>VLOOKUP(AK66,'[1]FDN Details'!$B38:AW516,15,0)</f>
        <v>400.91199999999998</v>
      </c>
      <c r="AN62" s="119">
        <v>0</v>
      </c>
      <c r="AO62" s="124" t="str">
        <f>VLOOKUP(AN66,'[1]FDN Details'!$B38:BA516,16,0)</f>
        <v>-</v>
      </c>
      <c r="AP62" s="125">
        <f>VLOOKUP(AN66,'[1]FDN Details'!$B38:AZ516,15,0)</f>
        <v>407</v>
      </c>
      <c r="AQ62" s="119">
        <v>0</v>
      </c>
      <c r="AR62" s="124" t="str">
        <f>VLOOKUP(AQ66,'[1]FDN Details'!$B38:BD516,16,0)</f>
        <v>-</v>
      </c>
      <c r="AS62" s="125">
        <f>VLOOKUP(AQ66,'[1]FDN Details'!$B38:BC516,15,0)</f>
        <v>378</v>
      </c>
      <c r="AT62" s="105"/>
      <c r="AU62" s="1005"/>
      <c r="AV62" s="918"/>
      <c r="AW62" s="918"/>
      <c r="AX62" s="918"/>
      <c r="AY62" s="918"/>
      <c r="AZ62" s="918"/>
      <c r="BA62" s="917"/>
      <c r="BB62" s="83">
        <f>SUM(F62:AS62)</f>
        <v>5410.2210000000005</v>
      </c>
      <c r="BC62" s="83"/>
      <c r="BD62" s="83"/>
      <c r="BE62" s="83"/>
      <c r="BF62" s="83"/>
      <c r="BG62" s="83"/>
      <c r="BH62" s="83"/>
      <c r="BI62" s="83"/>
      <c r="BJ62" s="83"/>
      <c r="BK62" s="83"/>
      <c r="BL62" s="83"/>
    </row>
    <row r="63" spans="1:64" s="101" customFormat="1" ht="16.5" customHeight="1" thickTop="1" x14ac:dyDescent="0.35">
      <c r="A63" s="100"/>
      <c r="B63" s="1001"/>
      <c r="C63" s="132"/>
      <c r="D63" s="909" t="str">
        <f>VLOOKUP(D66,'[1]FDN Details'!$B49:K527,2)</f>
        <v>30/1</v>
      </c>
      <c r="E63" s="909"/>
      <c r="F63" s="105"/>
      <c r="G63" s="909" t="str">
        <f>VLOOKUP(G66,'[1]FDN Details'!$B49:N527,2)</f>
        <v>30/2</v>
      </c>
      <c r="H63" s="909"/>
      <c r="I63" s="132"/>
      <c r="J63" s="909" t="str">
        <f>VLOOKUP(J66,'[1]FDN Details'!$B49:Q527,2)</f>
        <v>AP31</v>
      </c>
      <c r="K63" s="909"/>
      <c r="L63" s="132"/>
      <c r="M63" s="909" t="str">
        <f>VLOOKUP(M66,'[1]FDN Details'!$B49:T527,2)</f>
        <v>AP32</v>
      </c>
      <c r="N63" s="909"/>
      <c r="O63" s="132"/>
      <c r="P63" s="909" t="str">
        <f>VLOOKUP(P66,'[1]FDN Details'!$B49:W527,2)</f>
        <v>32/1</v>
      </c>
      <c r="Q63" s="909"/>
      <c r="R63" s="105"/>
      <c r="S63" s="909" t="str">
        <f>VLOOKUP(S66,'[1]FDN Details'!$B49:Z527,2)</f>
        <v>AP33</v>
      </c>
      <c r="T63" s="909"/>
      <c r="U63" s="105"/>
      <c r="V63" s="909" t="str">
        <f>VLOOKUP(V66,'[1]FDN Details'!$B49:AC527,2)</f>
        <v>33/1</v>
      </c>
      <c r="W63" s="909"/>
      <c r="X63" s="105"/>
      <c r="Y63" s="909" t="str">
        <f>VLOOKUP(Y66,'[1]FDN Details'!$B49:AF527,2)</f>
        <v>AP34</v>
      </c>
      <c r="Z63" s="909"/>
      <c r="AA63" s="105"/>
      <c r="AB63" s="909" t="str">
        <f>VLOOKUP(AB66,'[1]FDN Details'!$B49:AI527,2)</f>
        <v>34/1</v>
      </c>
      <c r="AC63" s="909"/>
      <c r="AD63" s="105"/>
      <c r="AE63" s="909" t="str">
        <f>VLOOKUP(AE66,'[1]FDN Details'!$B49:AL527,2)</f>
        <v>AP35</v>
      </c>
      <c r="AF63" s="909"/>
      <c r="AG63" s="105"/>
      <c r="AH63" s="909" t="str">
        <f>VLOOKUP(AH66,'[1]FDN Details'!$B49:AO527,2)</f>
        <v>AP36</v>
      </c>
      <c r="AI63" s="909"/>
      <c r="AJ63" s="105"/>
      <c r="AK63" s="909" t="str">
        <f>VLOOKUP(AK66,'[1]FDN Details'!$B49:AR527,2)</f>
        <v>36/1</v>
      </c>
      <c r="AL63" s="909"/>
      <c r="AM63" s="105"/>
      <c r="AN63" s="909" t="str">
        <f>VLOOKUP(AN66,'[1]FDN Details'!$B49:AU527,2)</f>
        <v>AP37</v>
      </c>
      <c r="AO63" s="909"/>
      <c r="AP63" s="105"/>
      <c r="AQ63" s="909" t="str">
        <f>VLOOKUP(AQ66,'[1]FDN Details'!$B49:AX527,2)</f>
        <v>37/1</v>
      </c>
      <c r="AR63" s="909"/>
      <c r="AS63" s="105"/>
      <c r="AT63" s="105"/>
      <c r="AU63" s="1005"/>
      <c r="AV63" s="937"/>
      <c r="AW63" s="937"/>
      <c r="AX63" s="937"/>
      <c r="AY63" s="937"/>
      <c r="AZ63" s="937"/>
      <c r="BA63" s="940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</row>
    <row r="64" spans="1:64" s="101" customFormat="1" ht="16" customHeight="1" x14ac:dyDescent="0.35">
      <c r="A64" s="100"/>
      <c r="B64" s="1001"/>
      <c r="C64" s="132"/>
      <c r="D64" s="909" t="str">
        <f>VLOOKUP(D66,'[1]FDN Details'!$B49:K528,3)</f>
        <v>A+0</v>
      </c>
      <c r="E64" s="909"/>
      <c r="F64" s="105"/>
      <c r="G64" s="909" t="str">
        <f>VLOOKUP(G66,'[1]FDN Details'!$B49:N528,3)</f>
        <v>A+0</v>
      </c>
      <c r="H64" s="909"/>
      <c r="I64" s="105"/>
      <c r="J64" s="909" t="str">
        <f>VLOOKUP(J66,'[1]FDN Details'!$B49:Q528,3)</f>
        <v>C1+3</v>
      </c>
      <c r="K64" s="909"/>
      <c r="L64" s="105"/>
      <c r="M64" s="909" t="str">
        <f>VLOOKUP(M66,'[1]FDN Details'!$B49:T528,3)</f>
        <v>D45+3</v>
      </c>
      <c r="N64" s="909"/>
      <c r="O64" s="105"/>
      <c r="P64" s="909" t="str">
        <f>VLOOKUP(P66,'[1]FDN Details'!$B49:W528,3)</f>
        <v>A+0</v>
      </c>
      <c r="Q64" s="909"/>
      <c r="R64" s="105"/>
      <c r="S64" s="909" t="str">
        <f>VLOOKUP(S66,'[1]FDN Details'!$B49:Z528,3)</f>
        <v>C1-3</v>
      </c>
      <c r="T64" s="909"/>
      <c r="U64" s="105"/>
      <c r="V64" s="909" t="str">
        <f>VLOOKUP(V66,'[1]FDN Details'!$B49:AC528,3)</f>
        <v>A+0</v>
      </c>
      <c r="W64" s="909"/>
      <c r="X64" s="105"/>
      <c r="Y64" s="909" t="str">
        <f>VLOOKUP(Y66,'[1]FDN Details'!$B49:AF528,3)</f>
        <v>C2+0</v>
      </c>
      <c r="Z64" s="909"/>
      <c r="AA64" s="105"/>
      <c r="AB64" s="909" t="str">
        <f>VLOOKUP(AB66,'[1]FDN Details'!$B49:AI528,3)</f>
        <v>A+6</v>
      </c>
      <c r="AC64" s="909"/>
      <c r="AD64" s="105"/>
      <c r="AE64" s="909" t="str">
        <f>VLOOKUP(AE66,'[1]FDN Details'!$B49:AL528,3)</f>
        <v>B2+3</v>
      </c>
      <c r="AF64" s="909"/>
      <c r="AG64" s="105"/>
      <c r="AH64" s="909" t="str">
        <f>VLOOKUP(AH66,'[1]FDN Details'!$B49:AO528,3)</f>
        <v>C1+3</v>
      </c>
      <c r="AI64" s="909"/>
      <c r="AJ64" s="105"/>
      <c r="AK64" s="909" t="str">
        <f>VLOOKUP(AK66,'[1]FDN Details'!$B49:AR528,3)</f>
        <v>A+0</v>
      </c>
      <c r="AL64" s="909"/>
      <c r="AM64" s="105"/>
      <c r="AN64" s="909" t="str">
        <f>VLOOKUP(AN66,'[1]FDN Details'!$B49:AU528,3)</f>
        <v>C1+3</v>
      </c>
      <c r="AO64" s="909"/>
      <c r="AP64" s="105"/>
      <c r="AQ64" s="909" t="str">
        <f>VLOOKUP(AQ66,'[1]FDN Details'!$B49:AX528,3)</f>
        <v>A+6</v>
      </c>
      <c r="AR64" s="909"/>
      <c r="AS64" s="105"/>
      <c r="AT64" s="105"/>
      <c r="AU64" s="1005"/>
      <c r="AV64" s="938"/>
      <c r="AW64" s="938"/>
      <c r="AX64" s="938"/>
      <c r="AY64" s="938"/>
      <c r="AZ64" s="938"/>
      <c r="BA64" s="941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</row>
    <row r="65" spans="1:64" s="101" customFormat="1" ht="14.5" customHeight="1" x14ac:dyDescent="0.35">
      <c r="A65" s="100"/>
      <c r="B65" s="1001"/>
      <c r="C65" s="132"/>
      <c r="D65" s="123"/>
      <c r="E65" s="123"/>
      <c r="F65" s="105"/>
      <c r="G65" s="123"/>
      <c r="H65" s="123"/>
      <c r="I65" s="136"/>
      <c r="J65" s="123"/>
      <c r="K65" s="123"/>
      <c r="L65" s="105"/>
      <c r="M65" s="123"/>
      <c r="N65" s="123"/>
      <c r="O65" s="105"/>
      <c r="P65" s="911"/>
      <c r="Q65" s="911"/>
      <c r="R65" s="136"/>
      <c r="S65" s="141"/>
      <c r="T65" s="141"/>
      <c r="U65" s="136"/>
      <c r="V65" s="123"/>
      <c r="W65" s="123"/>
      <c r="X65" s="132"/>
      <c r="Y65" s="123"/>
      <c r="Z65" s="123"/>
      <c r="AA65" s="105"/>
      <c r="AB65" s="123"/>
      <c r="AC65" s="123"/>
      <c r="AD65" s="105"/>
      <c r="AE65" s="123"/>
      <c r="AF65" s="123"/>
      <c r="AG65" s="105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005"/>
      <c r="AV65" s="938"/>
      <c r="AW65" s="938"/>
      <c r="AX65" s="938"/>
      <c r="AY65" s="938"/>
      <c r="AZ65" s="938"/>
      <c r="BA65" s="941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</row>
    <row r="66" spans="1:64" ht="14.5" customHeight="1" thickBot="1" x14ac:dyDescent="0.4">
      <c r="A66" s="77"/>
      <c r="B66" s="1001"/>
      <c r="C66" s="80"/>
      <c r="D66" s="131">
        <f>AQ55+1</f>
        <v>55</v>
      </c>
      <c r="E66" s="130"/>
      <c r="F66" s="131"/>
      <c r="G66" s="131">
        <f>D66+1</f>
        <v>56</v>
      </c>
      <c r="H66" s="130"/>
      <c r="I66" s="131"/>
      <c r="J66" s="131">
        <f>G66+1</f>
        <v>57</v>
      </c>
      <c r="K66" s="130"/>
      <c r="L66" s="131"/>
      <c r="M66" s="131">
        <f>J66+1</f>
        <v>58</v>
      </c>
      <c r="N66" s="130"/>
      <c r="O66" s="131"/>
      <c r="P66" s="131">
        <f>M66+1</f>
        <v>59</v>
      </c>
      <c r="Q66" s="131"/>
      <c r="R66" s="131"/>
      <c r="S66" s="131">
        <f>P66+1</f>
        <v>60</v>
      </c>
      <c r="T66" s="143"/>
      <c r="U66" s="131"/>
      <c r="V66" s="131">
        <f>S66+1</f>
        <v>61</v>
      </c>
      <c r="W66" s="130"/>
      <c r="X66" s="137"/>
      <c r="Y66" s="131">
        <f>V66+1</f>
        <v>62</v>
      </c>
      <c r="Z66" s="130"/>
      <c r="AA66" s="131"/>
      <c r="AB66" s="131">
        <f>Y66+1</f>
        <v>63</v>
      </c>
      <c r="AC66" s="130"/>
      <c r="AD66" s="131"/>
      <c r="AE66" s="131">
        <f>AB66+1</f>
        <v>64</v>
      </c>
      <c r="AF66" s="130"/>
      <c r="AG66" s="131"/>
      <c r="AH66" s="131">
        <f>AE66+1</f>
        <v>65</v>
      </c>
      <c r="AI66" s="143"/>
      <c r="AJ66" s="143"/>
      <c r="AK66" s="131">
        <f>AH66+1</f>
        <v>66</v>
      </c>
      <c r="AL66" s="143"/>
      <c r="AM66" s="143"/>
      <c r="AN66" s="131">
        <f>AK66+1</f>
        <v>67</v>
      </c>
      <c r="AO66" s="143"/>
      <c r="AP66" s="143"/>
      <c r="AQ66" s="131">
        <f>AN66+1</f>
        <v>68</v>
      </c>
      <c r="AR66" s="141"/>
      <c r="AS66" s="141"/>
      <c r="AT66" s="141"/>
      <c r="AU66" s="1005"/>
      <c r="AV66" s="938"/>
      <c r="AW66" s="938"/>
      <c r="AX66" s="938"/>
      <c r="AY66" s="938"/>
      <c r="AZ66" s="938"/>
      <c r="BA66" s="941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</row>
    <row r="67" spans="1:64" ht="14.5" customHeight="1" thickBot="1" x14ac:dyDescent="0.4">
      <c r="A67" s="77"/>
      <c r="B67" s="1001"/>
      <c r="C67" s="965" t="s">
        <v>84</v>
      </c>
      <c r="D67" s="966"/>
      <c r="E67" s="966"/>
      <c r="F67" s="966"/>
      <c r="G67" s="966"/>
      <c r="H67" s="966"/>
      <c r="I67" s="966"/>
      <c r="J67" s="966"/>
      <c r="K67" s="966"/>
      <c r="L67" s="966"/>
      <c r="M67" s="966"/>
      <c r="N67" s="966"/>
      <c r="O67" s="966"/>
      <c r="P67" s="966"/>
      <c r="Q67" s="966"/>
      <c r="R67" s="966"/>
      <c r="S67" s="966"/>
      <c r="T67" s="966"/>
      <c r="U67" s="966"/>
      <c r="V67" s="966"/>
      <c r="W67" s="966"/>
      <c r="X67" s="966"/>
      <c r="Y67" s="966"/>
      <c r="Z67" s="966"/>
      <c r="AA67" s="966"/>
      <c r="AB67" s="966"/>
      <c r="AC67" s="966"/>
      <c r="AD67" s="966"/>
      <c r="AE67" s="966"/>
      <c r="AF67" s="966"/>
      <c r="AG67" s="966"/>
      <c r="AH67" s="966"/>
      <c r="AI67" s="966"/>
      <c r="AJ67" s="967"/>
      <c r="AK67" s="968" t="s">
        <v>2771</v>
      </c>
      <c r="AL67" s="969"/>
      <c r="AM67" s="969"/>
      <c r="AN67" s="969"/>
      <c r="AO67" s="969"/>
      <c r="AP67" s="969"/>
      <c r="AQ67" s="969"/>
      <c r="AR67" s="969"/>
      <c r="AS67" s="970"/>
      <c r="AT67" s="105"/>
      <c r="AU67" s="1005"/>
      <c r="AV67" s="938"/>
      <c r="AW67" s="938"/>
      <c r="AX67" s="938"/>
      <c r="AY67" s="938"/>
      <c r="AZ67" s="938"/>
      <c r="BA67" s="941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</row>
    <row r="68" spans="1:64" ht="14.5" customHeight="1" x14ac:dyDescent="0.35">
      <c r="A68" s="77"/>
      <c r="B68" s="1001"/>
      <c r="C68" s="80"/>
      <c r="D68" s="80"/>
      <c r="E68" s="80"/>
      <c r="F68" s="105"/>
      <c r="G68" s="80"/>
      <c r="H68" s="80"/>
      <c r="I68" s="105"/>
      <c r="J68" s="80"/>
      <c r="K68" s="80"/>
      <c r="L68" s="105"/>
      <c r="M68" s="80"/>
      <c r="N68" s="80"/>
      <c r="O68" s="105"/>
      <c r="P68" s="80"/>
      <c r="Q68" s="80"/>
      <c r="R68" s="105"/>
      <c r="S68" s="80"/>
      <c r="T68" s="80"/>
      <c r="U68" s="105"/>
      <c r="V68" s="80"/>
      <c r="W68" s="80"/>
      <c r="X68" s="105"/>
      <c r="Y68" s="80"/>
      <c r="Z68" s="80"/>
      <c r="AA68" s="105"/>
      <c r="AB68" s="80"/>
      <c r="AC68" s="80"/>
      <c r="AD68" s="105"/>
      <c r="AE68" s="80"/>
      <c r="AF68" s="80"/>
      <c r="AG68" s="105"/>
      <c r="AH68" s="80"/>
      <c r="AI68" s="80"/>
      <c r="AJ68" s="105"/>
      <c r="AK68" s="80"/>
      <c r="AL68" s="80"/>
      <c r="AM68" s="105"/>
      <c r="AN68" s="80"/>
      <c r="AO68" s="80"/>
      <c r="AP68" s="105"/>
      <c r="AQ68" s="80"/>
      <c r="AR68" s="132"/>
      <c r="AS68" s="105"/>
      <c r="AT68" s="105"/>
      <c r="AU68" s="1005"/>
      <c r="AV68" s="938"/>
      <c r="AW68" s="938"/>
      <c r="AX68" s="938"/>
      <c r="AY68" s="938"/>
      <c r="AZ68" s="938"/>
      <c r="BA68" s="941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</row>
    <row r="69" spans="1:64" ht="14.5" customHeight="1" x14ac:dyDescent="0.35">
      <c r="A69" s="77"/>
      <c r="B69" s="1001"/>
      <c r="C69" s="80"/>
      <c r="D69" s="80"/>
      <c r="E69" s="80"/>
      <c r="F69" s="105"/>
      <c r="G69" s="80"/>
      <c r="H69" s="80"/>
      <c r="I69" s="105"/>
      <c r="J69" s="80"/>
      <c r="K69" s="80"/>
      <c r="L69" s="105"/>
      <c r="M69" s="80"/>
      <c r="N69" s="80"/>
      <c r="O69" s="105"/>
      <c r="P69" s="80"/>
      <c r="Q69" s="80"/>
      <c r="R69" s="105"/>
      <c r="S69" s="80"/>
      <c r="T69" s="80"/>
      <c r="U69" s="105"/>
      <c r="V69" s="80"/>
      <c r="W69" s="80"/>
      <c r="X69" s="105"/>
      <c r="Y69" s="80"/>
      <c r="Z69" s="80"/>
      <c r="AA69" s="105"/>
      <c r="AB69" s="80"/>
      <c r="AC69" s="80"/>
      <c r="AD69" s="105"/>
      <c r="AE69" s="80"/>
      <c r="AF69" s="80"/>
      <c r="AG69" s="105"/>
      <c r="AH69" s="80"/>
      <c r="AI69" s="80"/>
      <c r="AJ69" s="105"/>
      <c r="AK69" s="80"/>
      <c r="AL69" s="80"/>
      <c r="AM69" s="105"/>
      <c r="AN69" s="80"/>
      <c r="AO69" s="80"/>
      <c r="AP69" s="105"/>
      <c r="AQ69" s="80"/>
      <c r="AR69" s="80"/>
      <c r="AS69" s="105"/>
      <c r="AT69" s="105"/>
      <c r="AU69" s="1005"/>
      <c r="AV69" s="938"/>
      <c r="AW69" s="938"/>
      <c r="AX69" s="938"/>
      <c r="AY69" s="938"/>
      <c r="AZ69" s="938"/>
      <c r="BA69" s="941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</row>
    <row r="70" spans="1:64" ht="15" customHeight="1" thickBot="1" x14ac:dyDescent="0.4">
      <c r="A70" s="77"/>
      <c r="B70" s="1001"/>
      <c r="C70" s="80"/>
      <c r="D70" s="139"/>
      <c r="E70" s="113"/>
      <c r="F70" s="105"/>
      <c r="G70" s="919"/>
      <c r="H70" s="919"/>
      <c r="I70" s="105"/>
      <c r="J70" s="919"/>
      <c r="K70" s="919"/>
      <c r="L70" s="105"/>
      <c r="M70" s="919"/>
      <c r="N70" s="919"/>
      <c r="O70" s="105"/>
      <c r="P70" s="919"/>
      <c r="Q70" s="919"/>
      <c r="R70" s="105"/>
      <c r="S70" s="919"/>
      <c r="T70" s="919"/>
      <c r="U70" s="105"/>
      <c r="V70" s="919"/>
      <c r="W70" s="919"/>
      <c r="X70" s="105"/>
      <c r="Y70" s="919"/>
      <c r="Z70" s="919"/>
      <c r="AA70" s="105"/>
      <c r="AB70" s="919"/>
      <c r="AC70" s="919"/>
      <c r="AD70" s="105"/>
      <c r="AE70" s="919"/>
      <c r="AF70" s="919"/>
      <c r="AG70" s="105"/>
      <c r="AH70" s="919"/>
      <c r="AI70" s="919"/>
      <c r="AJ70" s="105"/>
      <c r="AK70" s="919"/>
      <c r="AL70" s="919"/>
      <c r="AM70" s="105"/>
      <c r="AN70" s="919"/>
      <c r="AO70" s="919"/>
      <c r="AP70" s="105"/>
      <c r="AQ70" s="919"/>
      <c r="AR70" s="919"/>
      <c r="AS70" s="105"/>
      <c r="AT70" s="105"/>
      <c r="AU70" s="1005"/>
      <c r="AV70" s="939"/>
      <c r="AW70" s="939"/>
      <c r="AX70" s="939"/>
      <c r="AY70" s="939"/>
      <c r="AZ70" s="939"/>
      <c r="BA70" s="942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</row>
    <row r="71" spans="1:64" ht="15.65" customHeight="1" thickTop="1" thickBot="1" x14ac:dyDescent="0.4">
      <c r="A71" s="77"/>
      <c r="B71" s="1001"/>
      <c r="C71" s="105"/>
      <c r="D71" s="117" t="s">
        <v>85</v>
      </c>
      <c r="E71" s="117" t="s">
        <v>86</v>
      </c>
      <c r="F71" s="105"/>
      <c r="G71" s="117" t="s">
        <v>85</v>
      </c>
      <c r="H71" s="117" t="s">
        <v>86</v>
      </c>
      <c r="I71" s="105"/>
      <c r="J71" s="117" t="s">
        <v>85</v>
      </c>
      <c r="K71" s="117" t="s">
        <v>86</v>
      </c>
      <c r="L71" s="105"/>
      <c r="M71" s="117" t="s">
        <v>85</v>
      </c>
      <c r="N71" s="117" t="s">
        <v>86</v>
      </c>
      <c r="O71" s="105"/>
      <c r="P71" s="117" t="s">
        <v>85</v>
      </c>
      <c r="Q71" s="117" t="s">
        <v>86</v>
      </c>
      <c r="R71" s="105"/>
      <c r="S71" s="117" t="s">
        <v>85</v>
      </c>
      <c r="T71" s="117" t="s">
        <v>86</v>
      </c>
      <c r="U71" s="105"/>
      <c r="V71" s="117" t="s">
        <v>85</v>
      </c>
      <c r="W71" s="117" t="s">
        <v>86</v>
      </c>
      <c r="X71" s="105"/>
      <c r="Y71" s="117" t="s">
        <v>85</v>
      </c>
      <c r="Z71" s="117" t="s">
        <v>86</v>
      </c>
      <c r="AA71" s="105"/>
      <c r="AB71" s="117" t="s">
        <v>85</v>
      </c>
      <c r="AC71" s="117" t="s">
        <v>86</v>
      </c>
      <c r="AD71" s="105"/>
      <c r="AE71" s="117" t="s">
        <v>85</v>
      </c>
      <c r="AF71" s="117" t="s">
        <v>86</v>
      </c>
      <c r="AG71" s="105"/>
      <c r="AH71" s="117" t="s">
        <v>85</v>
      </c>
      <c r="AI71" s="117" t="s">
        <v>86</v>
      </c>
      <c r="AJ71" s="105"/>
      <c r="AK71" s="117" t="s">
        <v>85</v>
      </c>
      <c r="AL71" s="117" t="s">
        <v>86</v>
      </c>
      <c r="AM71" s="105"/>
      <c r="AN71" s="117" t="s">
        <v>85</v>
      </c>
      <c r="AO71" s="117" t="s">
        <v>86</v>
      </c>
      <c r="AP71" s="105"/>
      <c r="AQ71" s="117" t="s">
        <v>85</v>
      </c>
      <c r="AR71" s="117" t="s">
        <v>86</v>
      </c>
      <c r="AS71" s="105"/>
      <c r="AT71" s="105"/>
      <c r="AU71" s="1005"/>
      <c r="AV71" s="918">
        <f>COUNTA(D74:AR74)</f>
        <v>14</v>
      </c>
      <c r="AW71" s="918">
        <f>COUNTIF(K70:AR70,"FC")</f>
        <v>0</v>
      </c>
      <c r="AX71" s="918">
        <f>COUNTIF(J69:AR69,"EC")</f>
        <v>0</v>
      </c>
      <c r="AY71" s="918">
        <f>COUNTIF(J73:AR73,"E")</f>
        <v>0</v>
      </c>
      <c r="AZ71" s="918">
        <f>COUNTIF(J70:AR70,"TW")</f>
        <v>0</v>
      </c>
      <c r="BA71" s="917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</row>
    <row r="72" spans="1:64" ht="15.65" customHeight="1" thickTop="1" thickBot="1" x14ac:dyDescent="0.4">
      <c r="A72" s="77"/>
      <c r="B72" s="1001"/>
      <c r="C72" s="105"/>
      <c r="D72" s="121" t="s">
        <v>89</v>
      </c>
      <c r="E72" s="121" t="s">
        <v>90</v>
      </c>
      <c r="F72" s="105"/>
      <c r="G72" s="121" t="s">
        <v>89</v>
      </c>
      <c r="H72" s="121" t="s">
        <v>90</v>
      </c>
      <c r="I72" s="105"/>
      <c r="J72" s="121" t="s">
        <v>89</v>
      </c>
      <c r="K72" s="121" t="s">
        <v>90</v>
      </c>
      <c r="L72" s="105"/>
      <c r="M72" s="121" t="s">
        <v>89</v>
      </c>
      <c r="N72" s="121" t="s">
        <v>90</v>
      </c>
      <c r="O72" s="105"/>
      <c r="P72" s="121" t="s">
        <v>89</v>
      </c>
      <c r="Q72" s="121" t="s">
        <v>90</v>
      </c>
      <c r="R72" s="105"/>
      <c r="S72" s="121" t="s">
        <v>89</v>
      </c>
      <c r="T72" s="121" t="s">
        <v>90</v>
      </c>
      <c r="U72" s="105"/>
      <c r="V72" s="121" t="s">
        <v>89</v>
      </c>
      <c r="W72" s="121" t="s">
        <v>90</v>
      </c>
      <c r="X72" s="105"/>
      <c r="Y72" s="121" t="s">
        <v>89</v>
      </c>
      <c r="Z72" s="121" t="s">
        <v>90</v>
      </c>
      <c r="AA72" s="105"/>
      <c r="AB72" s="121" t="s">
        <v>89</v>
      </c>
      <c r="AC72" s="121" t="s">
        <v>90</v>
      </c>
      <c r="AD72" s="105"/>
      <c r="AE72" s="121" t="s">
        <v>89</v>
      </c>
      <c r="AF72" s="121" t="s">
        <v>90</v>
      </c>
      <c r="AG72" s="105"/>
      <c r="AH72" s="121" t="s">
        <v>89</v>
      </c>
      <c r="AI72" s="121" t="s">
        <v>90</v>
      </c>
      <c r="AJ72" s="105"/>
      <c r="AK72" s="121" t="s">
        <v>89</v>
      </c>
      <c r="AL72" s="121" t="s">
        <v>90</v>
      </c>
      <c r="AM72" s="105"/>
      <c r="AN72" s="121" t="s">
        <v>89</v>
      </c>
      <c r="AO72" s="121" t="s">
        <v>90</v>
      </c>
      <c r="AP72" s="105"/>
      <c r="AQ72" s="121" t="s">
        <v>89</v>
      </c>
      <c r="AR72" s="121" t="s">
        <v>90</v>
      </c>
      <c r="AS72" s="105"/>
      <c r="AT72" s="105"/>
      <c r="AU72" s="1005"/>
      <c r="AV72" s="918"/>
      <c r="AW72" s="918"/>
      <c r="AX72" s="918"/>
      <c r="AY72" s="918"/>
      <c r="AZ72" s="918"/>
      <c r="BA72" s="917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</row>
    <row r="73" spans="1:64" ht="15.65" customHeight="1" thickTop="1" thickBot="1" x14ac:dyDescent="0.4">
      <c r="A73" s="77"/>
      <c r="B73" s="1001"/>
      <c r="C73" s="80"/>
      <c r="D73" s="119">
        <v>0</v>
      </c>
      <c r="E73" s="124" t="str">
        <f>VLOOKUP(D77,'[1]FDN Details'!$B49:Q527,16,0)</f>
        <v>-</v>
      </c>
      <c r="F73" s="125">
        <f>VLOOKUP(D77,'[1]FDN Details'!$B49:P527,15,0)</f>
        <v>468</v>
      </c>
      <c r="G73" s="119">
        <v>0</v>
      </c>
      <c r="H73" s="124" t="str">
        <f>VLOOKUP(G77,'[1]FDN Details'!$B49:T527,16,0)</f>
        <v>-</v>
      </c>
      <c r="I73" s="125">
        <f>VLOOKUP(G77,'[1]FDN Details'!$B49:S527,15,0)</f>
        <v>379</v>
      </c>
      <c r="J73" s="119">
        <v>0</v>
      </c>
      <c r="K73" s="124" t="str">
        <f>VLOOKUP(J77,'[1]FDN Details'!$B49:W527,16,0)</f>
        <v>-</v>
      </c>
      <c r="L73" s="125">
        <f>VLOOKUP(J77,'[1]FDN Details'!$B49:V527,15,0)</f>
        <v>354</v>
      </c>
      <c r="M73" s="119">
        <v>0</v>
      </c>
      <c r="N73" s="124" t="str">
        <f>VLOOKUP(M77,'[1]FDN Details'!$B49:Z527,16,0)</f>
        <v>-</v>
      </c>
      <c r="O73" s="125">
        <f>VLOOKUP(M77,'[1]FDN Details'!$B49:Y527,15,0)</f>
        <v>388</v>
      </c>
      <c r="P73" s="119">
        <v>0</v>
      </c>
      <c r="Q73" s="124" t="str">
        <f>VLOOKUP(P77,'[1]FDN Details'!$B49:AC527,16,0)</f>
        <v>-</v>
      </c>
      <c r="R73" s="125">
        <f>VLOOKUP(P77,'[1]FDN Details'!$B49:AB527,15,0)</f>
        <v>442.971</v>
      </c>
      <c r="S73" s="119">
        <v>0</v>
      </c>
      <c r="T73" s="124" t="str">
        <f>VLOOKUP(S77,'[1]FDN Details'!$B49:AF527,16,0)</f>
        <v>-</v>
      </c>
      <c r="U73" s="125">
        <f>VLOOKUP(S77,'[1]FDN Details'!$B49:AE527,15,0)</f>
        <v>508</v>
      </c>
      <c r="V73" s="119">
        <v>0</v>
      </c>
      <c r="W73" s="124" t="str">
        <f>VLOOKUP(V77,'[1]FDN Details'!$B49:AI527,16,0)</f>
        <v>-</v>
      </c>
      <c r="X73" s="125">
        <f>VLOOKUP(V77,'[1]FDN Details'!$B49:AH527,15,0)</f>
        <v>313.96199999999999</v>
      </c>
      <c r="Y73" s="119">
        <v>0</v>
      </c>
      <c r="Z73" s="124" t="str">
        <f>VLOOKUP(Y77,'[1]FDN Details'!$B49:AL527,16,0)</f>
        <v>-</v>
      </c>
      <c r="AA73" s="125">
        <f>VLOOKUP(Y77,'[1]FDN Details'!$B49:AK527,15,0)</f>
        <v>386</v>
      </c>
      <c r="AB73" s="119">
        <v>0</v>
      </c>
      <c r="AC73" s="124" t="str">
        <f>VLOOKUP(AB77,'[1]FDN Details'!$B49:AO527,16,0)</f>
        <v>-</v>
      </c>
      <c r="AD73" s="125">
        <f>VLOOKUP(AB77,'[1]FDN Details'!$B49:AN527,15,0)</f>
        <v>439</v>
      </c>
      <c r="AE73" s="119">
        <v>0</v>
      </c>
      <c r="AF73" s="124" t="str">
        <f>VLOOKUP(AE77,'[1]FDN Details'!$B49:AR527,16,0)</f>
        <v>-</v>
      </c>
      <c r="AG73" s="125">
        <f>VLOOKUP(AE77,'[1]FDN Details'!$B49:AQ527,15,0)</f>
        <v>362</v>
      </c>
      <c r="AH73" s="119">
        <v>0</v>
      </c>
      <c r="AI73" s="124" t="str">
        <f>VLOOKUP(AH77,'[1]FDN Details'!$B49:AU527,16,0)</f>
        <v>-</v>
      </c>
      <c r="AJ73" s="125">
        <f>VLOOKUP(AH77,'[1]FDN Details'!$B49:AT527,15,0)</f>
        <v>477.96199999999999</v>
      </c>
      <c r="AK73" s="119">
        <v>0</v>
      </c>
      <c r="AL73" s="124" t="str">
        <f>VLOOKUP(AK77,'[1]FDN Details'!$B49:AX527,16,0)</f>
        <v>-</v>
      </c>
      <c r="AM73" s="125">
        <f>VLOOKUP(AK77,'[1]FDN Details'!$B49:AW527,15,0)</f>
        <v>350</v>
      </c>
      <c r="AN73" s="119">
        <v>0</v>
      </c>
      <c r="AO73" s="124" t="str">
        <f>VLOOKUP(AN77,'[1]FDN Details'!$B49:BA527,16,0)</f>
        <v>-</v>
      </c>
      <c r="AP73" s="125">
        <f>VLOOKUP(AN77,'[1]FDN Details'!$B49:AZ527,15,0)</f>
        <v>350</v>
      </c>
      <c r="AQ73" s="119">
        <v>0</v>
      </c>
      <c r="AR73" s="124" t="str">
        <f>VLOOKUP(AQ77,'[1]FDN Details'!$B49:BD527,16,0)</f>
        <v>-</v>
      </c>
      <c r="AS73" s="125">
        <f>VLOOKUP(AQ77,'[1]FDN Details'!$B49:BC527,15,0)</f>
        <v>325</v>
      </c>
      <c r="AT73" s="105"/>
      <c r="AU73" s="1005"/>
      <c r="AV73" s="918"/>
      <c r="AW73" s="918"/>
      <c r="AX73" s="918"/>
      <c r="AY73" s="918"/>
      <c r="AZ73" s="918"/>
      <c r="BA73" s="917"/>
      <c r="BB73" s="83">
        <f>SUM(F73:AS73)</f>
        <v>5543.8950000000004</v>
      </c>
      <c r="BC73" s="83"/>
      <c r="BD73" s="83"/>
      <c r="BE73" s="83"/>
      <c r="BF73" s="83"/>
      <c r="BG73" s="83"/>
      <c r="BH73" s="83"/>
      <c r="BI73" s="83"/>
      <c r="BJ73" s="83"/>
      <c r="BK73" s="83"/>
      <c r="BL73" s="83"/>
    </row>
    <row r="74" spans="1:64" s="101" customFormat="1" ht="16.5" customHeight="1" thickTop="1" x14ac:dyDescent="0.35">
      <c r="A74" s="100"/>
      <c r="B74" s="1001"/>
      <c r="C74" s="132"/>
      <c r="D74" s="909" t="str">
        <f>VLOOKUP(D77,'[1]FDN Details'!$B60:K538,2)</f>
        <v>37/2</v>
      </c>
      <c r="E74" s="909"/>
      <c r="F74" s="105"/>
      <c r="G74" s="909" t="str">
        <f>VLOOKUP(G77,'[1]FDN Details'!$B60:N538,2)</f>
        <v>37/3</v>
      </c>
      <c r="H74" s="909"/>
      <c r="I74" s="132"/>
      <c r="J74" s="909" t="str">
        <f>VLOOKUP(J77,'[1]FDN Details'!$B60:Q538,2)</f>
        <v>37/4</v>
      </c>
      <c r="K74" s="909"/>
      <c r="L74" s="132"/>
      <c r="M74" s="909" t="str">
        <f>VLOOKUP(M77,'[1]FDN Details'!$B60:T538,2)</f>
        <v>37/5</v>
      </c>
      <c r="N74" s="909"/>
      <c r="O74" s="132"/>
      <c r="P74" s="909" t="str">
        <f>VLOOKUP(P77,'[1]FDN Details'!$B60:W538,2)</f>
        <v>37/6</v>
      </c>
      <c r="Q74" s="909"/>
      <c r="R74" s="105"/>
      <c r="S74" s="909" t="str">
        <f>VLOOKUP(S77,'[1]FDN Details'!$B60:Z538,2)</f>
        <v>38/0</v>
      </c>
      <c r="T74" s="909"/>
      <c r="U74" s="105"/>
      <c r="V74" s="909" t="str">
        <f>VLOOKUP(V77,'[1]FDN Details'!$B60:AC538,2)</f>
        <v>38/1</v>
      </c>
      <c r="W74" s="909"/>
      <c r="X74" s="105"/>
      <c r="Y74" s="909" t="str">
        <f>VLOOKUP(Y77,'[1]FDN Details'!$B60:AF538,2)</f>
        <v>39/0</v>
      </c>
      <c r="Z74" s="909"/>
      <c r="AA74" s="105"/>
      <c r="AB74" s="909" t="str">
        <f>VLOOKUP(AB77,'[1]FDN Details'!$B60:AI538,2)</f>
        <v>39/1</v>
      </c>
      <c r="AC74" s="909"/>
      <c r="AD74" s="105"/>
      <c r="AE74" s="909" t="str">
        <f>VLOOKUP(AE77,'[1]FDN Details'!$B60:AL538,2)</f>
        <v>39/2</v>
      </c>
      <c r="AF74" s="909"/>
      <c r="AG74" s="105"/>
      <c r="AH74" s="909" t="str">
        <f>VLOOKUP(AH77,'[1]FDN Details'!$B60:AO538,2)</f>
        <v>39/3</v>
      </c>
      <c r="AI74" s="909"/>
      <c r="AJ74" s="105"/>
      <c r="AK74" s="909" t="str">
        <f>VLOOKUP(AK77,'[1]FDN Details'!$B60:AR538,2)</f>
        <v>40/0</v>
      </c>
      <c r="AL74" s="909"/>
      <c r="AM74" s="105"/>
      <c r="AN74" s="909" t="str">
        <f>VLOOKUP(AN77,'[1]FDN Details'!$B60:AU538,2)</f>
        <v>40/1</v>
      </c>
      <c r="AO74" s="909"/>
      <c r="AP74" s="105"/>
      <c r="AQ74" s="909" t="str">
        <f>VLOOKUP(AQ77,'[1]FDN Details'!$B60:AX538,2)</f>
        <v>40/2</v>
      </c>
      <c r="AR74" s="909"/>
      <c r="AS74" s="105"/>
      <c r="AT74" s="105"/>
      <c r="AU74" s="1005"/>
      <c r="AV74" s="937"/>
      <c r="AW74" s="937"/>
      <c r="AX74" s="937"/>
      <c r="AY74" s="937"/>
      <c r="AZ74" s="937"/>
      <c r="BA74" s="940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</row>
    <row r="75" spans="1:64" s="101" customFormat="1" ht="16" customHeight="1" x14ac:dyDescent="0.35">
      <c r="A75" s="100"/>
      <c r="B75" s="1001"/>
      <c r="C75" s="132"/>
      <c r="D75" s="909" t="str">
        <f>VLOOKUP(D77,'[1]FDN Details'!$B60:K539,3)</f>
        <v>A+4.5</v>
      </c>
      <c r="E75" s="909"/>
      <c r="F75" s="105"/>
      <c r="G75" s="909" t="str">
        <f>VLOOKUP(G77,'[1]FDN Details'!$B60:N539,3)</f>
        <v>A+4.5</v>
      </c>
      <c r="H75" s="909"/>
      <c r="I75" s="105"/>
      <c r="J75" s="909" t="str">
        <f>VLOOKUP(J77,'[1]FDN Details'!$B60:Q539,3)</f>
        <v>A+7.5</v>
      </c>
      <c r="K75" s="909"/>
      <c r="L75" s="105"/>
      <c r="M75" s="909" t="str">
        <f>VLOOKUP(M77,'[1]FDN Details'!$B60:T539,3)</f>
        <v>A+4.5</v>
      </c>
      <c r="N75" s="909"/>
      <c r="O75" s="105"/>
      <c r="P75" s="909" t="str">
        <f>VLOOKUP(P77,'[1]FDN Details'!$B60:W539,3)</f>
        <v>A+9</v>
      </c>
      <c r="Q75" s="909"/>
      <c r="R75" s="105"/>
      <c r="S75" s="909" t="str">
        <f>VLOOKUP(S77,'[1]FDN Details'!$B60:Z539,3)</f>
        <v>B2+6</v>
      </c>
      <c r="T75" s="909"/>
      <c r="U75" s="105"/>
      <c r="V75" s="909" t="str">
        <f>VLOOKUP(V77,'[1]FDN Details'!$B60:AC539,3)</f>
        <v>A+6</v>
      </c>
      <c r="W75" s="909"/>
      <c r="X75" s="105"/>
      <c r="Y75" s="909" t="str">
        <f>VLOOKUP(Y77,'[1]FDN Details'!$B60:AF539,3)</f>
        <v>C2+3</v>
      </c>
      <c r="Z75" s="909"/>
      <c r="AA75" s="105"/>
      <c r="AB75" s="909" t="str">
        <f>VLOOKUP(AB77,'[1]FDN Details'!$B60:AI539,3)</f>
        <v>A+9</v>
      </c>
      <c r="AC75" s="909"/>
      <c r="AD75" s="105"/>
      <c r="AE75" s="909" t="str">
        <f>VLOOKUP(AE77,'[1]FDN Details'!$B60:AL539,3)</f>
        <v>A+0</v>
      </c>
      <c r="AF75" s="909"/>
      <c r="AG75" s="105"/>
      <c r="AH75" s="909" t="str">
        <f>VLOOKUP(AH77,'[1]FDN Details'!$B60:AO539,3)</f>
        <v>A+9</v>
      </c>
      <c r="AI75" s="909"/>
      <c r="AJ75" s="105"/>
      <c r="AK75" s="909" t="str">
        <f>VLOOKUP(AK77,'[1]FDN Details'!$B60:AR539,3)</f>
        <v>C1+9</v>
      </c>
      <c r="AL75" s="909"/>
      <c r="AM75" s="105"/>
      <c r="AN75" s="909" t="str">
        <f>VLOOKUP(AN77,'[1]FDN Details'!$B60:AU539,3)</f>
        <v>A+1.5</v>
      </c>
      <c r="AO75" s="909"/>
      <c r="AP75" s="105"/>
      <c r="AQ75" s="909" t="str">
        <f>VLOOKUP(AQ77,'[1]FDN Details'!$B60:AX539,3)</f>
        <v>A+0</v>
      </c>
      <c r="AR75" s="909"/>
      <c r="AS75" s="105"/>
      <c r="AT75" s="105"/>
      <c r="AU75" s="1005"/>
      <c r="AV75" s="938"/>
      <c r="AW75" s="938"/>
      <c r="AX75" s="938"/>
      <c r="AY75" s="938"/>
      <c r="AZ75" s="938"/>
      <c r="BA75" s="941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</row>
    <row r="76" spans="1:64" s="101" customFormat="1" ht="15.65" customHeight="1" x14ac:dyDescent="0.35">
      <c r="A76" s="100"/>
      <c r="B76" s="1001"/>
      <c r="C76" s="132"/>
      <c r="D76" s="123"/>
      <c r="E76" s="123"/>
      <c r="F76" s="105"/>
      <c r="G76" s="123"/>
      <c r="H76" s="123"/>
      <c r="I76" s="136"/>
      <c r="J76" s="123"/>
      <c r="K76" s="123"/>
      <c r="L76" s="105"/>
      <c r="M76" s="123"/>
      <c r="N76" s="123"/>
      <c r="O76" s="105"/>
      <c r="P76" s="123"/>
      <c r="Q76" s="123"/>
      <c r="R76" s="136"/>
      <c r="S76" s="141"/>
      <c r="T76" s="141"/>
      <c r="U76" s="136"/>
      <c r="V76" s="911"/>
      <c r="W76" s="911"/>
      <c r="X76" s="132"/>
      <c r="Y76" s="911"/>
      <c r="Z76" s="911"/>
      <c r="AA76" s="105"/>
      <c r="AB76" s="911"/>
      <c r="AC76" s="911"/>
      <c r="AD76" s="105"/>
      <c r="AE76" s="911"/>
      <c r="AF76" s="911"/>
      <c r="AG76" s="105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005"/>
      <c r="AV76" s="938"/>
      <c r="AW76" s="938"/>
      <c r="AX76" s="938"/>
      <c r="AY76" s="938"/>
      <c r="AZ76" s="938"/>
      <c r="BA76" s="941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</row>
    <row r="77" spans="1:64" ht="15.65" customHeight="1" thickBot="1" x14ac:dyDescent="0.4">
      <c r="A77" s="77"/>
      <c r="B77" s="1001"/>
      <c r="C77" s="80"/>
      <c r="D77" s="131">
        <f>AQ66+1</f>
        <v>69</v>
      </c>
      <c r="E77" s="130"/>
      <c r="F77" s="131"/>
      <c r="G77" s="131">
        <f>D77+1</f>
        <v>70</v>
      </c>
      <c r="H77" s="130"/>
      <c r="I77" s="131"/>
      <c r="J77" s="131">
        <f>G77+1</f>
        <v>71</v>
      </c>
      <c r="K77" s="130"/>
      <c r="L77" s="131"/>
      <c r="M77" s="131">
        <f>J77+1</f>
        <v>72</v>
      </c>
      <c r="N77" s="130"/>
      <c r="O77" s="131"/>
      <c r="P77" s="131">
        <f>M77+1</f>
        <v>73</v>
      </c>
      <c r="Q77" s="130"/>
      <c r="R77" s="131"/>
      <c r="S77" s="131">
        <f>P77+1</f>
        <v>74</v>
      </c>
      <c r="T77" s="143"/>
      <c r="U77" s="131"/>
      <c r="V77" s="131">
        <f>S77+1</f>
        <v>75</v>
      </c>
      <c r="W77" s="131"/>
      <c r="X77" s="137"/>
      <c r="Y77" s="131">
        <f>V77+1</f>
        <v>76</v>
      </c>
      <c r="Z77" s="131"/>
      <c r="AA77" s="131"/>
      <c r="AB77" s="131">
        <f>Y77+1</f>
        <v>77</v>
      </c>
      <c r="AC77" s="131"/>
      <c r="AD77" s="131"/>
      <c r="AE77" s="131">
        <f>AB77+1</f>
        <v>78</v>
      </c>
      <c r="AF77" s="131"/>
      <c r="AG77" s="131"/>
      <c r="AH77" s="131">
        <f>AE77+1</f>
        <v>79</v>
      </c>
      <c r="AI77" s="143"/>
      <c r="AJ77" s="143"/>
      <c r="AK77" s="131">
        <f>AH77+1</f>
        <v>80</v>
      </c>
      <c r="AL77" s="143"/>
      <c r="AM77" s="143"/>
      <c r="AN77" s="131">
        <f>AK77+1</f>
        <v>81</v>
      </c>
      <c r="AO77" s="143"/>
      <c r="AP77" s="143"/>
      <c r="AQ77" s="131">
        <f>AN77+1</f>
        <v>82</v>
      </c>
      <c r="AR77" s="141"/>
      <c r="AS77" s="141"/>
      <c r="AT77" s="141"/>
      <c r="AU77" s="1005"/>
      <c r="AV77" s="938"/>
      <c r="AW77" s="938"/>
      <c r="AX77" s="938"/>
      <c r="AY77" s="938"/>
      <c r="AZ77" s="938"/>
      <c r="BA77" s="941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</row>
    <row r="78" spans="1:64" ht="14.5" customHeight="1" thickBot="1" x14ac:dyDescent="0.4">
      <c r="A78" s="77"/>
      <c r="B78" s="1002"/>
      <c r="C78" s="962" t="s">
        <v>2771</v>
      </c>
      <c r="D78" s="963"/>
      <c r="E78" s="963"/>
      <c r="F78" s="963"/>
      <c r="G78" s="963"/>
      <c r="H78" s="963"/>
      <c r="I78" s="963"/>
      <c r="J78" s="963"/>
      <c r="K78" s="963"/>
      <c r="L78" s="963"/>
      <c r="M78" s="963"/>
      <c r="N78" s="963"/>
      <c r="O78" s="963"/>
      <c r="P78" s="963"/>
      <c r="Q78" s="963"/>
      <c r="R78" s="963"/>
      <c r="S78" s="963"/>
      <c r="T78" s="963"/>
      <c r="U78" s="963"/>
      <c r="V78" s="963"/>
      <c r="W78" s="963"/>
      <c r="X78" s="963"/>
      <c r="Y78" s="963"/>
      <c r="Z78" s="963"/>
      <c r="AA78" s="963"/>
      <c r="AB78" s="963"/>
      <c r="AC78" s="963"/>
      <c r="AD78" s="963"/>
      <c r="AE78" s="963"/>
      <c r="AF78" s="963"/>
      <c r="AG78" s="963"/>
      <c r="AH78" s="963"/>
      <c r="AI78" s="963"/>
      <c r="AJ78" s="963"/>
      <c r="AK78" s="963"/>
      <c r="AL78" s="963"/>
      <c r="AM78" s="963"/>
      <c r="AN78" s="963"/>
      <c r="AO78" s="963"/>
      <c r="AP78" s="963"/>
      <c r="AQ78" s="963"/>
      <c r="AR78" s="963"/>
      <c r="AS78" s="964"/>
      <c r="AT78" s="105"/>
      <c r="AU78" s="1005"/>
      <c r="AV78" s="938"/>
      <c r="AW78" s="938"/>
      <c r="AX78" s="938"/>
      <c r="AY78" s="938"/>
      <c r="AZ78" s="938"/>
      <c r="BA78" s="941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</row>
    <row r="79" spans="1:64" x14ac:dyDescent="0.35">
      <c r="A79" s="77"/>
      <c r="B79" s="1001"/>
      <c r="C79" s="80"/>
      <c r="D79" s="80"/>
      <c r="E79" s="80"/>
      <c r="F79" s="105"/>
      <c r="G79" s="80"/>
      <c r="H79" s="80"/>
      <c r="I79" s="105"/>
      <c r="J79" s="80"/>
      <c r="K79" s="80"/>
      <c r="L79" s="105"/>
      <c r="M79" s="80"/>
      <c r="N79" s="80"/>
      <c r="O79" s="105"/>
      <c r="P79" s="80"/>
      <c r="Q79" s="80"/>
      <c r="R79" s="105"/>
      <c r="S79" s="80"/>
      <c r="T79" s="80"/>
      <c r="U79" s="105"/>
      <c r="V79" s="80"/>
      <c r="W79" s="80"/>
      <c r="X79" s="105"/>
      <c r="Y79" s="80"/>
      <c r="Z79" s="80"/>
      <c r="AA79" s="105"/>
      <c r="AB79" s="80"/>
      <c r="AC79" s="80"/>
      <c r="AD79" s="105"/>
      <c r="AE79" s="80"/>
      <c r="AF79" s="80"/>
      <c r="AG79" s="105"/>
      <c r="AH79" s="80"/>
      <c r="AI79" s="80"/>
      <c r="AJ79" s="105"/>
      <c r="AK79" s="80"/>
      <c r="AL79" s="80"/>
      <c r="AM79" s="105"/>
      <c r="AN79" s="80"/>
      <c r="AO79" s="80"/>
      <c r="AP79" s="105"/>
      <c r="AQ79" s="80"/>
      <c r="AR79" s="132"/>
      <c r="AS79" s="105"/>
      <c r="AT79" s="105"/>
      <c r="AU79" s="1005"/>
      <c r="AV79" s="938"/>
      <c r="AW79" s="938"/>
      <c r="AX79" s="938"/>
      <c r="AY79" s="938"/>
      <c r="AZ79" s="938"/>
      <c r="BA79" s="941"/>
      <c r="BB79" s="80"/>
      <c r="BC79" s="77"/>
      <c r="BD79" s="77"/>
      <c r="BE79" s="77"/>
      <c r="BF79" s="77"/>
      <c r="BG79" s="77"/>
      <c r="BH79" s="77"/>
      <c r="BI79" s="77"/>
      <c r="BJ79" s="77"/>
      <c r="BK79" s="77"/>
      <c r="BL79" s="77"/>
    </row>
    <row r="80" spans="1:64" x14ac:dyDescent="0.35">
      <c r="A80" s="77"/>
      <c r="B80" s="1001"/>
      <c r="C80" s="80"/>
      <c r="D80" s="80"/>
      <c r="E80" s="80"/>
      <c r="F80" s="105"/>
      <c r="G80" s="80"/>
      <c r="H80" s="80"/>
      <c r="I80" s="105"/>
      <c r="J80" s="80"/>
      <c r="K80" s="80"/>
      <c r="L80" s="105"/>
      <c r="M80" s="80"/>
      <c r="N80" s="80"/>
      <c r="O80" s="105"/>
      <c r="P80" s="80"/>
      <c r="Q80" s="80"/>
      <c r="R80" s="105"/>
      <c r="S80" s="80"/>
      <c r="T80" s="80"/>
      <c r="U80" s="105"/>
      <c r="V80" s="80"/>
      <c r="W80" s="80"/>
      <c r="X80" s="105"/>
      <c r="Y80" s="80"/>
      <c r="Z80" s="80"/>
      <c r="AA80" s="105"/>
      <c r="AB80" s="80"/>
      <c r="AC80" s="80"/>
      <c r="AD80" s="105"/>
      <c r="AE80" s="80"/>
      <c r="AF80" s="80"/>
      <c r="AG80" s="105"/>
      <c r="AH80" s="80"/>
      <c r="AI80" s="80"/>
      <c r="AJ80" s="105"/>
      <c r="AK80" s="80"/>
      <c r="AL80" s="80"/>
      <c r="AM80" s="105"/>
      <c r="AN80" s="80"/>
      <c r="AO80" s="80"/>
      <c r="AP80" s="105"/>
      <c r="AQ80" s="80"/>
      <c r="AR80" s="80"/>
      <c r="AS80" s="105"/>
      <c r="AT80" s="105"/>
      <c r="AU80" s="1005"/>
      <c r="AV80" s="938"/>
      <c r="AW80" s="938"/>
      <c r="AX80" s="938"/>
      <c r="AY80" s="938"/>
      <c r="AZ80" s="938"/>
      <c r="BA80" s="941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</row>
    <row r="81" spans="1:64" ht="17" thickBot="1" x14ac:dyDescent="0.4">
      <c r="A81" s="77"/>
      <c r="B81" s="1001"/>
      <c r="C81" s="80"/>
      <c r="D81" s="139"/>
      <c r="E81" s="113"/>
      <c r="F81" s="105"/>
      <c r="G81" s="919"/>
      <c r="H81" s="919"/>
      <c r="I81" s="105"/>
      <c r="J81" s="919"/>
      <c r="K81" s="919"/>
      <c r="L81" s="105"/>
      <c r="M81" s="919"/>
      <c r="N81" s="919"/>
      <c r="O81" s="105"/>
      <c r="P81" s="919"/>
      <c r="Q81" s="919"/>
      <c r="R81" s="105"/>
      <c r="S81" s="919"/>
      <c r="T81" s="919"/>
      <c r="U81" s="105"/>
      <c r="V81" s="919"/>
      <c r="W81" s="919"/>
      <c r="X81" s="105"/>
      <c r="Y81" s="919"/>
      <c r="Z81" s="919"/>
      <c r="AA81" s="105"/>
      <c r="AB81" s="919"/>
      <c r="AC81" s="919"/>
      <c r="AD81" s="105"/>
      <c r="AE81" s="919"/>
      <c r="AF81" s="919"/>
      <c r="AG81" s="105"/>
      <c r="AH81" s="919"/>
      <c r="AI81" s="919"/>
      <c r="AJ81" s="105"/>
      <c r="AK81" s="919"/>
      <c r="AL81" s="919"/>
      <c r="AM81" s="105"/>
      <c r="AN81" s="919"/>
      <c r="AO81" s="919"/>
      <c r="AP81" s="105"/>
      <c r="AQ81" s="919"/>
      <c r="AR81" s="919"/>
      <c r="AS81" s="105"/>
      <c r="AT81" s="105"/>
      <c r="AU81" s="1005"/>
      <c r="AV81" s="939"/>
      <c r="AW81" s="939"/>
      <c r="AX81" s="939"/>
      <c r="AY81" s="939"/>
      <c r="AZ81" s="939"/>
      <c r="BA81" s="942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</row>
    <row r="82" spans="1:64" ht="18" customHeight="1" thickTop="1" thickBot="1" x14ac:dyDescent="0.4">
      <c r="A82" s="77"/>
      <c r="B82" s="1001"/>
      <c r="C82" s="105"/>
      <c r="D82" s="117" t="s">
        <v>85</v>
      </c>
      <c r="E82" s="117" t="s">
        <v>86</v>
      </c>
      <c r="F82" s="105"/>
      <c r="G82" s="117" t="s">
        <v>85</v>
      </c>
      <c r="H82" s="117" t="s">
        <v>86</v>
      </c>
      <c r="I82" s="105"/>
      <c r="J82" s="117" t="s">
        <v>85</v>
      </c>
      <c r="K82" s="117" t="s">
        <v>86</v>
      </c>
      <c r="L82" s="105"/>
      <c r="M82" s="117" t="s">
        <v>85</v>
      </c>
      <c r="N82" s="117" t="s">
        <v>86</v>
      </c>
      <c r="O82" s="105"/>
      <c r="P82" s="117" t="s">
        <v>94</v>
      </c>
      <c r="Q82" s="117" t="s">
        <v>95</v>
      </c>
      <c r="R82" s="105"/>
      <c r="S82" s="117" t="s">
        <v>85</v>
      </c>
      <c r="T82" s="117" t="s">
        <v>86</v>
      </c>
      <c r="U82" s="105"/>
      <c r="V82" s="117" t="s">
        <v>85</v>
      </c>
      <c r="W82" s="117" t="s">
        <v>86</v>
      </c>
      <c r="X82" s="105"/>
      <c r="Y82" s="117" t="s">
        <v>85</v>
      </c>
      <c r="Z82" s="117" t="s">
        <v>86</v>
      </c>
      <c r="AA82" s="105"/>
      <c r="AB82" s="117" t="s">
        <v>85</v>
      </c>
      <c r="AC82" s="117" t="s">
        <v>86</v>
      </c>
      <c r="AD82" s="105"/>
      <c r="AE82" s="117" t="s">
        <v>98</v>
      </c>
      <c r="AF82" s="117" t="s">
        <v>99</v>
      </c>
      <c r="AG82" s="105"/>
      <c r="AH82" s="117" t="s">
        <v>85</v>
      </c>
      <c r="AI82" s="117" t="s">
        <v>86</v>
      </c>
      <c r="AJ82" s="105"/>
      <c r="AK82" s="117" t="s">
        <v>85</v>
      </c>
      <c r="AL82" s="117" t="s">
        <v>86</v>
      </c>
      <c r="AM82" s="105"/>
      <c r="AN82" s="117" t="s">
        <v>85</v>
      </c>
      <c r="AO82" s="117" t="s">
        <v>86</v>
      </c>
      <c r="AP82" s="105"/>
      <c r="AQ82" s="117" t="s">
        <v>85</v>
      </c>
      <c r="AR82" s="117" t="s">
        <v>86</v>
      </c>
      <c r="AS82" s="105"/>
      <c r="AT82" s="105"/>
      <c r="AU82" s="1005"/>
      <c r="AV82" s="918">
        <v>14</v>
      </c>
      <c r="AW82" s="918">
        <f>COUNTIF(K81:AR81,"FC")</f>
        <v>0</v>
      </c>
      <c r="AX82" s="918">
        <f>COUNTIF(J80:AR80,"EC")</f>
        <v>0</v>
      </c>
      <c r="AY82" s="918">
        <f>COUNTIF(J84:AR84,"E")</f>
        <v>0</v>
      </c>
      <c r="AZ82" s="918">
        <f>COUNTIF(J81:AR81,"TW")</f>
        <v>0</v>
      </c>
      <c r="BA82" s="917"/>
      <c r="BB82" s="77"/>
      <c r="BC82" s="80"/>
      <c r="BD82" s="77"/>
      <c r="BE82" s="77"/>
      <c r="BF82" s="77"/>
      <c r="BG82" s="77"/>
      <c r="BH82" s="77"/>
      <c r="BI82" s="77"/>
      <c r="BJ82" s="77"/>
      <c r="BK82" s="77"/>
      <c r="BL82" s="77"/>
    </row>
    <row r="83" spans="1:64" ht="18" customHeight="1" thickTop="1" thickBot="1" x14ac:dyDescent="0.4">
      <c r="A83" s="77"/>
      <c r="B83" s="1001"/>
      <c r="C83" s="105"/>
      <c r="D83" s="121" t="s">
        <v>89</v>
      </c>
      <c r="E83" s="121" t="s">
        <v>90</v>
      </c>
      <c r="F83" s="105"/>
      <c r="G83" s="121" t="s">
        <v>89</v>
      </c>
      <c r="H83" s="121" t="s">
        <v>90</v>
      </c>
      <c r="I83" s="105"/>
      <c r="J83" s="121" t="s">
        <v>89</v>
      </c>
      <c r="K83" s="121" t="s">
        <v>90</v>
      </c>
      <c r="L83" s="105"/>
      <c r="M83" s="121" t="s">
        <v>89</v>
      </c>
      <c r="N83" s="121" t="s">
        <v>90</v>
      </c>
      <c r="O83" s="105"/>
      <c r="P83" s="121" t="s">
        <v>96</v>
      </c>
      <c r="Q83" s="121" t="s">
        <v>97</v>
      </c>
      <c r="R83" s="105"/>
      <c r="S83" s="121" t="s">
        <v>89</v>
      </c>
      <c r="T83" s="121" t="s">
        <v>90</v>
      </c>
      <c r="U83" s="105"/>
      <c r="V83" s="121" t="s">
        <v>89</v>
      </c>
      <c r="W83" s="121" t="s">
        <v>90</v>
      </c>
      <c r="X83" s="105"/>
      <c r="Y83" s="121" t="s">
        <v>89</v>
      </c>
      <c r="Z83" s="121" t="s">
        <v>90</v>
      </c>
      <c r="AA83" s="105"/>
      <c r="AB83" s="121" t="s">
        <v>89</v>
      </c>
      <c r="AC83" s="121" t="s">
        <v>90</v>
      </c>
      <c r="AD83" s="105"/>
      <c r="AE83" s="121" t="s">
        <v>100</v>
      </c>
      <c r="AF83" s="121" t="s">
        <v>101</v>
      </c>
      <c r="AG83" s="105"/>
      <c r="AH83" s="121" t="s">
        <v>89</v>
      </c>
      <c r="AI83" s="121" t="s">
        <v>90</v>
      </c>
      <c r="AJ83" s="105"/>
      <c r="AK83" s="121" t="s">
        <v>89</v>
      </c>
      <c r="AL83" s="121" t="s">
        <v>90</v>
      </c>
      <c r="AM83" s="105"/>
      <c r="AN83" s="121" t="s">
        <v>89</v>
      </c>
      <c r="AO83" s="121" t="s">
        <v>90</v>
      </c>
      <c r="AP83" s="105"/>
      <c r="AQ83" s="121" t="s">
        <v>89</v>
      </c>
      <c r="AR83" s="121" t="s">
        <v>90</v>
      </c>
      <c r="AS83" s="105"/>
      <c r="AT83" s="105"/>
      <c r="AU83" s="1005"/>
      <c r="AV83" s="918"/>
      <c r="AW83" s="918"/>
      <c r="AX83" s="918"/>
      <c r="AY83" s="918"/>
      <c r="AZ83" s="918"/>
      <c r="BA83" s="91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</row>
    <row r="84" spans="1:64" ht="17.5" thickTop="1" thickBot="1" x14ac:dyDescent="0.4">
      <c r="A84" s="77"/>
      <c r="B84" s="1001"/>
      <c r="C84" s="80"/>
      <c r="D84" s="119">
        <v>0</v>
      </c>
      <c r="E84" s="124" t="str">
        <f>VLOOKUP(D88,'[1]FDN Details'!$B60:Q538,16,0)</f>
        <v>-</v>
      </c>
      <c r="F84" s="125">
        <f>VLOOKUP(D88,'[1]FDN Details'!$B60:P538,15,0)</f>
        <v>386</v>
      </c>
      <c r="G84" s="119">
        <v>0</v>
      </c>
      <c r="H84" s="124" t="str">
        <f>VLOOKUP(G88,'[1]FDN Details'!$B60:T538,16,0)</f>
        <v>-</v>
      </c>
      <c r="I84" s="125">
        <f>VLOOKUP(G88,'[1]FDN Details'!$B60:S538,15,0)</f>
        <v>458.96699999999998</v>
      </c>
      <c r="J84" s="119">
        <v>0</v>
      </c>
      <c r="K84" s="124" t="str">
        <f>VLOOKUP(J88,'[1]FDN Details'!$B60:W538,16,0)</f>
        <v>-</v>
      </c>
      <c r="L84" s="125">
        <f>VLOOKUP(J88,'[1]FDN Details'!$B60:V538,15,0)</f>
        <v>329.87299999999999</v>
      </c>
      <c r="M84" s="119">
        <v>0</v>
      </c>
      <c r="N84" s="124" t="str">
        <f>VLOOKUP(M88,'[1]FDN Details'!$B60:Z538,16,0)</f>
        <v>-</v>
      </c>
      <c r="O84" s="125">
        <f>VLOOKUP(M88,'[1]FDN Details'!$B60:Y538,15,0)</f>
        <v>369</v>
      </c>
      <c r="P84" s="119">
        <v>0</v>
      </c>
      <c r="Q84" s="124" t="str">
        <f>VLOOKUP(P88,'[1]FDN Details'!$B60:AC538,16,0)</f>
        <v>-</v>
      </c>
      <c r="R84" s="125">
        <f>VLOOKUP(P88,'[1]FDN Details'!$B60:AB538,15,0)</f>
        <v>466.935</v>
      </c>
      <c r="S84" s="119">
        <v>0</v>
      </c>
      <c r="T84" s="124" t="str">
        <f>VLOOKUP(S88,'[1]FDN Details'!$B60:AF538,16,0)</f>
        <v>-</v>
      </c>
      <c r="U84" s="125">
        <f>VLOOKUP(S88,'[1]FDN Details'!$B60:AE538,15,0)</f>
        <v>304.85399999999998</v>
      </c>
      <c r="V84" s="119">
        <v>0</v>
      </c>
      <c r="W84" s="124" t="str">
        <f>VLOOKUP(V88,'[1]FDN Details'!$B60:AI538,16,0)</f>
        <v>-</v>
      </c>
      <c r="X84" s="125">
        <f>VLOOKUP(V88,'[1]FDN Details'!$B60:AH538,15,0)</f>
        <v>214.00299999999999</v>
      </c>
      <c r="Y84" s="119">
        <v>0</v>
      </c>
      <c r="Z84" s="124" t="str">
        <f>VLOOKUP(Y88,'[1]FDN Details'!$B60:AL538,16,0)</f>
        <v>-</v>
      </c>
      <c r="AA84" s="125">
        <f>VLOOKUP(Y88,'[1]FDN Details'!$B60:AK538,15,0)</f>
        <v>433.99900000000002</v>
      </c>
      <c r="AB84" s="119">
        <v>0</v>
      </c>
      <c r="AC84" s="124" t="str">
        <f>VLOOKUP(AB88,'[1]FDN Details'!$B60:AO538,16,0)</f>
        <v>-</v>
      </c>
      <c r="AD84" s="125">
        <f>VLOOKUP(AB88,'[1]FDN Details'!$B60:AN538,15,0)</f>
        <v>414</v>
      </c>
      <c r="AE84" s="119">
        <v>0</v>
      </c>
      <c r="AF84" s="124" t="str">
        <f>VLOOKUP(AE88,'[1]FDN Details'!$B60:AR538,16,0)</f>
        <v>-</v>
      </c>
      <c r="AG84" s="125">
        <f>VLOOKUP(AE88,'[1]FDN Details'!$B60:AQ538,15,0)</f>
        <v>416</v>
      </c>
      <c r="AH84" s="119">
        <v>0</v>
      </c>
      <c r="AI84" s="124" t="str">
        <f>VLOOKUP(AH88,'[1]FDN Details'!$B60:AU538,16,0)</f>
        <v>-</v>
      </c>
      <c r="AJ84" s="125">
        <f>VLOOKUP(AH88,'[1]FDN Details'!$B60:AT538,15,0)</f>
        <v>334.88099999999997</v>
      </c>
      <c r="AK84" s="119">
        <v>0</v>
      </c>
      <c r="AL84" s="124" t="str">
        <f>VLOOKUP(AK88,'[1]FDN Details'!$B60:AX538,16,0)</f>
        <v>-</v>
      </c>
      <c r="AM84" s="125">
        <f>VLOOKUP(AK88,'[1]FDN Details'!$B60:AW538,15,0)</f>
        <v>356</v>
      </c>
      <c r="AN84" s="119">
        <v>0</v>
      </c>
      <c r="AO84" s="124" t="str">
        <f>VLOOKUP(AN88,'[1]FDN Details'!$B60:BA538,16,0)</f>
        <v>-</v>
      </c>
      <c r="AP84" s="125">
        <f>VLOOKUP(AN88,'[1]FDN Details'!$B60:AZ538,15,0)</f>
        <v>385</v>
      </c>
      <c r="AQ84" s="119">
        <v>0</v>
      </c>
      <c r="AR84" s="124" t="str">
        <f>VLOOKUP(AQ88,'[1]FDN Details'!$B60:BD538,16,0)</f>
        <v>-</v>
      </c>
      <c r="AS84" s="125">
        <f>VLOOKUP(AQ88,'[1]FDN Details'!$B60:BC538,15,0)</f>
        <v>379.87700000000001</v>
      </c>
      <c r="AT84" s="105"/>
      <c r="AU84" s="1005"/>
      <c r="AV84" s="918"/>
      <c r="AW84" s="918"/>
      <c r="AX84" s="918"/>
      <c r="AY84" s="918"/>
      <c r="AZ84" s="918"/>
      <c r="BA84" s="917"/>
      <c r="BB84" s="83">
        <f>SUM(F84:AS84)</f>
        <v>5249.389000000001</v>
      </c>
      <c r="BC84" s="77"/>
      <c r="BD84" s="77"/>
      <c r="BE84" s="77"/>
      <c r="BF84" s="77"/>
      <c r="BG84" s="77"/>
      <c r="BH84" s="77"/>
      <c r="BI84" s="77"/>
      <c r="BJ84" s="77"/>
      <c r="BK84" s="77"/>
      <c r="BL84" s="77"/>
    </row>
    <row r="85" spans="1:64" s="101" customFormat="1" ht="17.25" customHeight="1" thickTop="1" x14ac:dyDescent="0.35">
      <c r="A85" s="100"/>
      <c r="B85" s="1001"/>
      <c r="C85" s="132"/>
      <c r="D85" s="909" t="str">
        <f>VLOOKUP(D88,'[1]FDN Details'!$B71:K549,2)</f>
        <v>42/1</v>
      </c>
      <c r="E85" s="909"/>
      <c r="F85" s="105"/>
      <c r="G85" s="909" t="str">
        <f>VLOOKUP(G88,'[1]FDN Details'!$B71:N549,2)</f>
        <v>42/2</v>
      </c>
      <c r="H85" s="909"/>
      <c r="I85" s="132"/>
      <c r="J85" s="909" t="str">
        <f>VLOOKUP(J88,'[1]FDN Details'!$B71:Q549,2)</f>
        <v>43/0</v>
      </c>
      <c r="K85" s="909"/>
      <c r="L85" s="132"/>
      <c r="M85" s="909" t="str">
        <f>VLOOKUP(M88,'[1]FDN Details'!$B71:T549,2)</f>
        <v>44/0</v>
      </c>
      <c r="N85" s="909"/>
      <c r="O85" s="132"/>
      <c r="P85" s="909" t="str">
        <f>VLOOKUP(P88,'[1]FDN Details'!$B71:W549,2)</f>
        <v>44/1</v>
      </c>
      <c r="Q85" s="909"/>
      <c r="R85" s="105"/>
      <c r="S85" s="909" t="str">
        <f>VLOOKUP(S88,'[1]FDN Details'!$B71:Z549,2)</f>
        <v>45/0</v>
      </c>
      <c r="T85" s="909"/>
      <c r="U85" s="105" t="s">
        <v>102</v>
      </c>
      <c r="V85" s="909" t="str">
        <f>VLOOKUP(V88,'[1]FDN Details'!$B71:AC549,2)</f>
        <v>46/0</v>
      </c>
      <c r="W85" s="909"/>
      <c r="X85" s="145" t="s">
        <v>103</v>
      </c>
      <c r="Y85" s="909" t="str">
        <f>VLOOKUP(Y88,'[1]FDN Details'!$B71:AF549,2)</f>
        <v>47/0</v>
      </c>
      <c r="Z85" s="909"/>
      <c r="AA85" s="140"/>
      <c r="AB85" s="909" t="str">
        <f>VLOOKUP(AB88,'[1]FDN Details'!$B71:AI549,2)</f>
        <v>47/1</v>
      </c>
      <c r="AC85" s="909"/>
      <c r="AE85" s="909" t="str">
        <f>VLOOKUP(AE88,'[1]FDN Details'!$B71:AL549,2)</f>
        <v>47/2</v>
      </c>
      <c r="AF85" s="909"/>
      <c r="AG85" s="105"/>
      <c r="AH85" s="909" t="str">
        <f>VLOOKUP(AH88,'[1]FDN Details'!$B71:AO549,2)</f>
        <v>47/3</v>
      </c>
      <c r="AI85" s="909"/>
      <c r="AJ85" s="105"/>
      <c r="AK85" s="909" t="str">
        <f>VLOOKUP(AK88,'[1]FDN Details'!$B71:AR549,2)</f>
        <v>48/0</v>
      </c>
      <c r="AL85" s="909"/>
      <c r="AM85" s="105"/>
      <c r="AN85" s="909" t="str">
        <f>VLOOKUP(AN88,'[1]FDN Details'!$B71:AU549,2)</f>
        <v>48/1</v>
      </c>
      <c r="AO85" s="909"/>
      <c r="AP85" s="105"/>
      <c r="AQ85" s="909" t="str">
        <f>VLOOKUP(AQ88,'[1]FDN Details'!$B71:AX549,2)</f>
        <v>48/2</v>
      </c>
      <c r="AR85" s="909"/>
      <c r="AS85" s="105"/>
      <c r="AT85" s="105"/>
      <c r="AU85" s="1005"/>
      <c r="AV85" s="937"/>
      <c r="AW85" s="937"/>
      <c r="AX85" s="937"/>
      <c r="AY85" s="937"/>
      <c r="AZ85" s="937"/>
      <c r="BA85" s="94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</row>
    <row r="86" spans="1:64" s="101" customFormat="1" x14ac:dyDescent="0.35">
      <c r="A86" s="100"/>
      <c r="B86" s="1001"/>
      <c r="C86" s="132"/>
      <c r="D86" s="909" t="str">
        <f>VLOOKUP(D88,'[1]FDN Details'!$B71:K550,3)</f>
        <v>A+7.5</v>
      </c>
      <c r="E86" s="909"/>
      <c r="F86" s="105"/>
      <c r="G86" s="909" t="str">
        <f>VLOOKUP(G88,'[1]FDN Details'!$B71:N550,3)</f>
        <v>A+9</v>
      </c>
      <c r="H86" s="909"/>
      <c r="I86" s="105"/>
      <c r="J86" s="909" t="str">
        <f>VLOOKUP(J88,'[1]FDN Details'!$B71:Q550,3)</f>
        <v>D45(-)3</v>
      </c>
      <c r="K86" s="909"/>
      <c r="L86" s="105"/>
      <c r="M86" s="909" t="str">
        <f>VLOOKUP(M88,'[1]FDN Details'!$B71:T550,3)</f>
        <v>C2(-)3</v>
      </c>
      <c r="N86" s="909"/>
      <c r="O86" s="105"/>
      <c r="P86" s="909" t="str">
        <f>VLOOKUP(P88,'[1]FDN Details'!$B71:W550,3)</f>
        <v>A+6</v>
      </c>
      <c r="Q86" s="909"/>
      <c r="R86" s="105"/>
      <c r="S86" s="909" t="str">
        <f>VLOOKUP(S88,'[1]FDN Details'!$B71:Z550,3)</f>
        <v>C1+6</v>
      </c>
      <c r="T86" s="909"/>
      <c r="U86" s="105"/>
      <c r="V86" s="909" t="str">
        <f>VLOOKUP(V88,'[1]FDN Details'!$B71:AC550,3)</f>
        <v>D60+18</v>
      </c>
      <c r="W86" s="909"/>
      <c r="X86" s="105"/>
      <c r="Y86" s="909" t="str">
        <f>VLOOKUP(Y88,'[1]FDN Details'!$B71:AF550,3)</f>
        <v>D60+25</v>
      </c>
      <c r="Z86" s="909"/>
      <c r="AA86" s="105"/>
      <c r="AB86" s="909" t="str">
        <f>VLOOKUP(AB88,'[1]FDN Details'!$B71:AI550,3)</f>
        <v>A+3</v>
      </c>
      <c r="AC86" s="909"/>
      <c r="AE86" s="909" t="str">
        <f>VLOOKUP(AE88,'[1]FDN Details'!$B71:AL550,3)</f>
        <v>A+9</v>
      </c>
      <c r="AF86" s="909"/>
      <c r="AG86" s="105"/>
      <c r="AH86" s="909" t="str">
        <f>VLOOKUP(AH88,'[1]FDN Details'!$B71:AO550,3)</f>
        <v>A+3</v>
      </c>
      <c r="AI86" s="909"/>
      <c r="AJ86" s="105"/>
      <c r="AK86" s="909" t="str">
        <f>VLOOKUP(AK88,'[1]FDN Details'!$B71:AR550,3)</f>
        <v>C1+0</v>
      </c>
      <c r="AL86" s="909"/>
      <c r="AM86" s="105"/>
      <c r="AN86" s="909" t="str">
        <f>VLOOKUP(AN88,'[1]FDN Details'!$B71:AU550,3)</f>
        <v>A+0</v>
      </c>
      <c r="AO86" s="909"/>
      <c r="AP86" s="105"/>
      <c r="AQ86" s="909" t="str">
        <f>VLOOKUP(AQ88,'[1]FDN Details'!$B71:AX550,3)</f>
        <v>A+3</v>
      </c>
      <c r="AR86" s="909"/>
      <c r="AS86" s="105"/>
      <c r="AT86" s="105"/>
      <c r="AU86" s="1005"/>
      <c r="AV86" s="938"/>
      <c r="AW86" s="938"/>
      <c r="AX86" s="938"/>
      <c r="AY86" s="938"/>
      <c r="AZ86" s="938"/>
      <c r="BA86" s="941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</row>
    <row r="87" spans="1:64" x14ac:dyDescent="0.35">
      <c r="A87" s="77"/>
      <c r="B87" s="1001"/>
      <c r="C87" s="80"/>
      <c r="D87" s="129"/>
      <c r="E87" s="129"/>
      <c r="F87" s="105"/>
      <c r="G87" s="129"/>
      <c r="H87" s="129"/>
      <c r="I87" s="136"/>
      <c r="J87" s="136"/>
      <c r="K87" s="136"/>
      <c r="L87" s="105"/>
      <c r="M87" s="136"/>
      <c r="N87" s="136"/>
      <c r="O87" s="105"/>
      <c r="P87" s="892"/>
      <c r="Q87" s="892"/>
      <c r="R87" s="136"/>
      <c r="S87" s="141"/>
      <c r="T87" s="141"/>
      <c r="U87" s="136"/>
      <c r="V87" s="129"/>
      <c r="W87" s="129"/>
      <c r="X87" s="80"/>
      <c r="Y87" s="129"/>
      <c r="Z87" s="129"/>
      <c r="AA87" s="105"/>
      <c r="AB87" s="129"/>
      <c r="AC87" s="129"/>
      <c r="AD87" s="956"/>
      <c r="AE87" s="892"/>
      <c r="AF87" s="892"/>
      <c r="AG87" s="105"/>
      <c r="AH87" s="141"/>
      <c r="AI87" s="141"/>
      <c r="AJ87" s="141"/>
      <c r="AK87" s="141"/>
      <c r="AL87" s="141"/>
      <c r="AM87" s="141"/>
      <c r="AP87" s="141"/>
      <c r="AQ87" s="141"/>
      <c r="AR87" s="141"/>
      <c r="AS87" s="141"/>
      <c r="AT87" s="141"/>
      <c r="AU87" s="1005"/>
      <c r="AV87" s="938"/>
      <c r="AW87" s="938"/>
      <c r="AX87" s="938"/>
      <c r="AY87" s="938"/>
      <c r="AZ87" s="938"/>
      <c r="BA87" s="941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</row>
    <row r="88" spans="1:64" s="148" customFormat="1" ht="17" thickBot="1" x14ac:dyDescent="0.4">
      <c r="A88" s="147"/>
      <c r="B88" s="1001"/>
      <c r="C88" s="137"/>
      <c r="D88" s="131">
        <f>AQ77+11</f>
        <v>93</v>
      </c>
      <c r="E88" s="130"/>
      <c r="F88" s="131"/>
      <c r="G88" s="130">
        <f>D88+1</f>
        <v>94</v>
      </c>
      <c r="H88" s="130"/>
      <c r="I88" s="131"/>
      <c r="J88" s="130">
        <f>G88+1</f>
        <v>95</v>
      </c>
      <c r="K88" s="143"/>
      <c r="L88" s="131"/>
      <c r="M88" s="130">
        <f>J88+1</f>
        <v>96</v>
      </c>
      <c r="N88" s="143"/>
      <c r="O88" s="131"/>
      <c r="P88" s="130">
        <f>M88+1</f>
        <v>97</v>
      </c>
      <c r="Q88" s="143"/>
      <c r="R88" s="131"/>
      <c r="S88" s="130">
        <f>P88+1</f>
        <v>98</v>
      </c>
      <c r="T88" s="143"/>
      <c r="U88" s="131"/>
      <c r="V88" s="130">
        <f>S88+1</f>
        <v>99</v>
      </c>
      <c r="W88" s="130"/>
      <c r="X88" s="137"/>
      <c r="Y88" s="130">
        <f>V88+1</f>
        <v>100</v>
      </c>
      <c r="Z88" s="130"/>
      <c r="AA88" s="131"/>
      <c r="AB88" s="130">
        <f>Y88+1</f>
        <v>101</v>
      </c>
      <c r="AC88" s="130"/>
      <c r="AD88" s="956"/>
      <c r="AE88" s="130">
        <f>AB88+1</f>
        <v>102</v>
      </c>
      <c r="AF88" s="143"/>
      <c r="AG88" s="131"/>
      <c r="AH88" s="130">
        <f>AE88+1</f>
        <v>103</v>
      </c>
      <c r="AI88" s="143"/>
      <c r="AJ88" s="143"/>
      <c r="AK88" s="130">
        <f>AH88+1</f>
        <v>104</v>
      </c>
      <c r="AL88" s="143"/>
      <c r="AM88" s="143"/>
      <c r="AN88" s="130">
        <f>AK88+1</f>
        <v>105</v>
      </c>
      <c r="AP88" s="143"/>
      <c r="AQ88" s="130">
        <f>AN88+1</f>
        <v>106</v>
      </c>
      <c r="AR88" s="143"/>
      <c r="AS88" s="143"/>
      <c r="AT88" s="143"/>
      <c r="AU88" s="1005"/>
      <c r="AV88" s="938"/>
      <c r="AW88" s="938"/>
      <c r="AX88" s="938"/>
      <c r="AY88" s="938"/>
      <c r="AZ88" s="938"/>
      <c r="BA88" s="941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</row>
    <row r="89" spans="1:64" ht="17" thickBot="1" x14ac:dyDescent="0.4">
      <c r="A89" s="77"/>
      <c r="B89" s="1002"/>
      <c r="C89" s="957" t="s">
        <v>2771</v>
      </c>
      <c r="D89" s="958"/>
      <c r="E89" s="958"/>
      <c r="F89" s="958"/>
      <c r="G89" s="958"/>
      <c r="H89" s="958"/>
      <c r="I89" s="958"/>
      <c r="J89" s="958"/>
      <c r="K89" s="958"/>
      <c r="L89" s="958"/>
      <c r="M89" s="958"/>
      <c r="N89" s="958"/>
      <c r="O89" s="958"/>
      <c r="P89" s="958"/>
      <c r="Q89" s="958"/>
      <c r="R89" s="958"/>
      <c r="S89" s="959"/>
      <c r="T89" s="960" t="s">
        <v>112</v>
      </c>
      <c r="U89" s="921"/>
      <c r="V89" s="921"/>
      <c r="W89" s="921"/>
      <c r="X89" s="921"/>
      <c r="Y89" s="921"/>
      <c r="Z89" s="921"/>
      <c r="AA89" s="921"/>
      <c r="AB89" s="921"/>
      <c r="AC89" s="921"/>
      <c r="AD89" s="921"/>
      <c r="AE89" s="921"/>
      <c r="AF89" s="921"/>
      <c r="AG89" s="921"/>
      <c r="AH89" s="921"/>
      <c r="AI89" s="921"/>
      <c r="AJ89" s="921"/>
      <c r="AK89" s="921"/>
      <c r="AL89" s="921"/>
      <c r="AM89" s="921"/>
      <c r="AN89" s="921"/>
      <c r="AO89" s="921"/>
      <c r="AP89" s="921"/>
      <c r="AQ89" s="921"/>
      <c r="AR89" s="921"/>
      <c r="AS89" s="921"/>
      <c r="AT89" s="105"/>
      <c r="AU89" s="1005"/>
      <c r="AV89" s="938"/>
      <c r="AW89" s="938"/>
      <c r="AX89" s="938"/>
      <c r="AY89" s="938"/>
      <c r="AZ89" s="938"/>
      <c r="BA89" s="941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</row>
    <row r="90" spans="1:64" x14ac:dyDescent="0.35">
      <c r="A90" s="77"/>
      <c r="B90" s="1001"/>
      <c r="C90" s="80"/>
      <c r="D90" s="80"/>
      <c r="E90" s="80"/>
      <c r="F90" s="105"/>
      <c r="G90" s="80"/>
      <c r="H90" s="80"/>
      <c r="I90" s="105"/>
      <c r="J90" s="80"/>
      <c r="K90" s="80"/>
      <c r="L90" s="105"/>
      <c r="M90" s="80"/>
      <c r="N90" s="80"/>
      <c r="O90" s="105"/>
      <c r="P90" s="80"/>
      <c r="Q90" s="80"/>
      <c r="R90" s="105"/>
      <c r="S90" s="80"/>
      <c r="T90" s="80"/>
      <c r="U90" s="105"/>
      <c r="V90" s="80"/>
      <c r="W90" s="80"/>
      <c r="X90" s="105"/>
      <c r="Y90" s="80"/>
      <c r="Z90" s="80"/>
      <c r="AA90" s="105"/>
      <c r="AB90" s="80"/>
      <c r="AC90" s="80"/>
      <c r="AD90" s="105"/>
      <c r="AE90" s="80"/>
      <c r="AF90" s="80"/>
      <c r="AG90" s="105"/>
      <c r="AH90" s="80"/>
      <c r="AI90" s="80"/>
      <c r="AJ90" s="105"/>
      <c r="AK90" s="961"/>
      <c r="AL90" s="961"/>
      <c r="AM90" s="105"/>
      <c r="AN90" s="80"/>
      <c r="AO90" s="80"/>
      <c r="AP90" s="105"/>
      <c r="AQ90" s="80"/>
      <c r="AR90" s="132"/>
      <c r="AS90" s="105"/>
      <c r="AT90" s="105"/>
      <c r="AU90" s="1005"/>
      <c r="AV90" s="938"/>
      <c r="AW90" s="938"/>
      <c r="AX90" s="938"/>
      <c r="AY90" s="938"/>
      <c r="AZ90" s="938"/>
      <c r="BA90" s="941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</row>
    <row r="91" spans="1:64" x14ac:dyDescent="0.35">
      <c r="A91" s="77"/>
      <c r="B91" s="1001"/>
      <c r="C91" s="80"/>
      <c r="D91" s="80"/>
      <c r="E91" s="80"/>
      <c r="G91" s="80"/>
      <c r="H91" s="80"/>
      <c r="I91" s="105"/>
      <c r="J91" s="80"/>
      <c r="K91" s="80"/>
      <c r="L91" s="105"/>
      <c r="M91" s="80"/>
      <c r="N91" s="80"/>
      <c r="O91" s="105"/>
      <c r="P91" s="80"/>
      <c r="Q91" s="80"/>
      <c r="R91" s="105"/>
      <c r="S91" s="80"/>
      <c r="T91" s="80"/>
      <c r="U91" s="105"/>
      <c r="V91" s="80"/>
      <c r="W91" s="80"/>
      <c r="X91" s="105"/>
      <c r="Y91" s="80"/>
      <c r="Z91" s="80"/>
      <c r="AA91" s="105"/>
      <c r="AB91" s="80"/>
      <c r="AC91" s="80"/>
      <c r="AD91" s="105"/>
      <c r="AE91" s="149"/>
      <c r="AF91" s="149"/>
      <c r="AG91" s="105"/>
      <c r="AH91" s="80"/>
      <c r="AI91" s="80"/>
      <c r="AJ91" s="105"/>
      <c r="AK91" s="961"/>
      <c r="AL91" s="961"/>
      <c r="AM91" s="105"/>
      <c r="AN91" s="80"/>
      <c r="AO91" s="80"/>
      <c r="AP91" s="105"/>
      <c r="AQ91" s="80"/>
      <c r="AR91" s="80"/>
      <c r="AS91" s="105"/>
      <c r="AT91" s="105"/>
      <c r="AU91" s="1005"/>
      <c r="AV91" s="938"/>
      <c r="AW91" s="938"/>
      <c r="AX91" s="938"/>
      <c r="AY91" s="938"/>
      <c r="AZ91" s="938"/>
      <c r="BA91" s="941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</row>
    <row r="92" spans="1:64" ht="17" thickBot="1" x14ac:dyDescent="0.4">
      <c r="A92" s="77"/>
      <c r="B92" s="1001"/>
      <c r="C92" s="80"/>
      <c r="D92" s="139"/>
      <c r="E92" s="113"/>
      <c r="F92" s="105"/>
      <c r="G92" s="919"/>
      <c r="H92" s="919"/>
      <c r="I92" s="105"/>
      <c r="J92" s="919"/>
      <c r="K92" s="919"/>
      <c r="L92" s="105"/>
      <c r="M92" s="919"/>
      <c r="N92" s="919"/>
      <c r="O92" s="105"/>
      <c r="P92" s="919"/>
      <c r="Q92" s="919"/>
      <c r="R92" s="105"/>
      <c r="S92" s="919"/>
      <c r="T92" s="919"/>
      <c r="U92" s="105"/>
      <c r="V92" s="919"/>
      <c r="W92" s="919"/>
      <c r="X92" s="105"/>
      <c r="Y92" s="919"/>
      <c r="Z92" s="919"/>
      <c r="AA92" s="105"/>
      <c r="AB92" s="919"/>
      <c r="AC92" s="919"/>
      <c r="AD92" s="105"/>
      <c r="AE92" s="919"/>
      <c r="AF92" s="919"/>
      <c r="AG92" s="105"/>
      <c r="AH92" s="919"/>
      <c r="AI92" s="919"/>
      <c r="AJ92" s="105"/>
      <c r="AK92" s="919"/>
      <c r="AL92" s="919"/>
      <c r="AM92" s="105"/>
      <c r="AN92" s="919"/>
      <c r="AO92" s="919"/>
      <c r="AP92" s="105"/>
      <c r="AQ92" s="919"/>
      <c r="AR92" s="919"/>
      <c r="AS92" s="105"/>
      <c r="AT92" s="105"/>
      <c r="AU92" s="1005"/>
      <c r="AV92" s="939"/>
      <c r="AW92" s="939"/>
      <c r="AX92" s="939"/>
      <c r="AY92" s="939"/>
      <c r="AZ92" s="939"/>
      <c r="BA92" s="942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</row>
    <row r="93" spans="1:64" ht="18" customHeight="1" thickTop="1" thickBot="1" x14ac:dyDescent="0.4">
      <c r="A93" s="77"/>
      <c r="B93" s="1001"/>
      <c r="C93" s="105"/>
      <c r="D93" s="117" t="s">
        <v>85</v>
      </c>
      <c r="E93" s="117" t="s">
        <v>86</v>
      </c>
      <c r="F93" s="105"/>
      <c r="G93" s="117" t="s">
        <v>85</v>
      </c>
      <c r="H93" s="117" t="s">
        <v>86</v>
      </c>
      <c r="I93" s="105"/>
      <c r="J93" s="117" t="s">
        <v>85</v>
      </c>
      <c r="K93" s="117" t="s">
        <v>86</v>
      </c>
      <c r="L93" s="105"/>
      <c r="M93" s="117" t="s">
        <v>85</v>
      </c>
      <c r="N93" s="117" t="s">
        <v>86</v>
      </c>
      <c r="O93" s="105"/>
      <c r="P93" s="117" t="s">
        <v>85</v>
      </c>
      <c r="Q93" s="117" t="s">
        <v>86</v>
      </c>
      <c r="R93" s="105"/>
      <c r="S93" s="117" t="s">
        <v>85</v>
      </c>
      <c r="T93" s="117" t="s">
        <v>86</v>
      </c>
      <c r="U93" s="105"/>
      <c r="V93" s="117" t="s">
        <v>85</v>
      </c>
      <c r="W93" s="117" t="s">
        <v>86</v>
      </c>
      <c r="X93" s="105"/>
      <c r="Y93" s="117" t="s">
        <v>85</v>
      </c>
      <c r="Z93" s="117" t="s">
        <v>86</v>
      </c>
      <c r="AA93" s="105"/>
      <c r="AB93" s="150" t="s">
        <v>85</v>
      </c>
      <c r="AC93" s="151" t="s">
        <v>86</v>
      </c>
      <c r="AD93" s="105"/>
      <c r="AE93" s="150" t="s">
        <v>85</v>
      </c>
      <c r="AF93" s="151" t="s">
        <v>86</v>
      </c>
      <c r="AG93" s="105"/>
      <c r="AH93" s="150" t="s">
        <v>85</v>
      </c>
      <c r="AI93" s="151" t="s">
        <v>86</v>
      </c>
      <c r="AJ93" s="105"/>
      <c r="AK93" s="150" t="s">
        <v>85</v>
      </c>
      <c r="AL93" s="151" t="s">
        <v>86</v>
      </c>
      <c r="AM93" s="105"/>
      <c r="AN93" s="150" t="s">
        <v>85</v>
      </c>
      <c r="AO93" s="151" t="s">
        <v>86</v>
      </c>
      <c r="AP93" s="105"/>
      <c r="AQ93" s="150" t="s">
        <v>85</v>
      </c>
      <c r="AR93" s="151" t="s">
        <v>86</v>
      </c>
      <c r="AS93" s="105"/>
      <c r="AT93" s="105"/>
      <c r="AU93" s="1005"/>
      <c r="AV93" s="953">
        <f>COUNTA(D96:AR96)</f>
        <v>15</v>
      </c>
      <c r="AW93" s="918">
        <f>COUNTIF(K92:AR92,"FC")</f>
        <v>0</v>
      </c>
      <c r="AX93" s="918">
        <f>COUNTIF(J91:AR91,"EC")</f>
        <v>0</v>
      </c>
      <c r="AY93" s="918">
        <f>COUNTIF(J95:AR95,"E")</f>
        <v>0</v>
      </c>
      <c r="AZ93" s="918">
        <f>COUNTIF(J92:AR92,"TW")</f>
        <v>0</v>
      </c>
      <c r="BA93" s="91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</row>
    <row r="94" spans="1:64" ht="18" customHeight="1" thickTop="1" thickBot="1" x14ac:dyDescent="0.4">
      <c r="A94" s="77"/>
      <c r="B94" s="1001"/>
      <c r="C94" s="105"/>
      <c r="D94" s="121" t="s">
        <v>89</v>
      </c>
      <c r="E94" s="121" t="s">
        <v>90</v>
      </c>
      <c r="F94" s="105"/>
      <c r="G94" s="121" t="s">
        <v>89</v>
      </c>
      <c r="H94" s="121" t="s">
        <v>90</v>
      </c>
      <c r="I94" s="105"/>
      <c r="J94" s="121" t="s">
        <v>89</v>
      </c>
      <c r="K94" s="121" t="s">
        <v>90</v>
      </c>
      <c r="L94" s="105"/>
      <c r="M94" s="121" t="s">
        <v>89</v>
      </c>
      <c r="N94" s="121" t="s">
        <v>90</v>
      </c>
      <c r="O94" s="105"/>
      <c r="P94" s="121" t="s">
        <v>89</v>
      </c>
      <c r="Q94" s="121" t="s">
        <v>90</v>
      </c>
      <c r="R94" s="105"/>
      <c r="S94" s="121" t="s">
        <v>89</v>
      </c>
      <c r="T94" s="121" t="s">
        <v>90</v>
      </c>
      <c r="U94" s="105"/>
      <c r="V94" s="121" t="s">
        <v>89</v>
      </c>
      <c r="W94" s="121" t="s">
        <v>90</v>
      </c>
      <c r="X94" s="105"/>
      <c r="Y94" s="121" t="s">
        <v>89</v>
      </c>
      <c r="Z94" s="152" t="s">
        <v>90</v>
      </c>
      <c r="AA94" s="105"/>
      <c r="AB94" s="153" t="s">
        <v>89</v>
      </c>
      <c r="AC94" s="154" t="s">
        <v>90</v>
      </c>
      <c r="AD94" s="105"/>
      <c r="AE94" s="153" t="s">
        <v>89</v>
      </c>
      <c r="AF94" s="154" t="s">
        <v>90</v>
      </c>
      <c r="AG94" s="105"/>
      <c r="AH94" s="153" t="s">
        <v>89</v>
      </c>
      <c r="AI94" s="154" t="s">
        <v>90</v>
      </c>
      <c r="AJ94" s="105"/>
      <c r="AK94" s="153" t="s">
        <v>89</v>
      </c>
      <c r="AL94" s="154" t="s">
        <v>90</v>
      </c>
      <c r="AM94" s="105"/>
      <c r="AN94" s="153" t="s">
        <v>89</v>
      </c>
      <c r="AO94" s="154" t="s">
        <v>90</v>
      </c>
      <c r="AP94" s="105"/>
      <c r="AQ94" s="153" t="s">
        <v>89</v>
      </c>
      <c r="AR94" s="154" t="s">
        <v>90</v>
      </c>
      <c r="AS94" s="105"/>
      <c r="AT94" s="105"/>
      <c r="AU94" s="1005"/>
      <c r="AV94" s="954"/>
      <c r="AW94" s="918"/>
      <c r="AX94" s="918"/>
      <c r="AY94" s="918"/>
      <c r="AZ94" s="918"/>
      <c r="BA94" s="91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</row>
    <row r="95" spans="1:64" ht="17.5" thickTop="1" thickBot="1" x14ac:dyDescent="0.4">
      <c r="A95" s="77"/>
      <c r="B95" s="1001"/>
      <c r="C95" s="80"/>
      <c r="D95" s="119">
        <v>0</v>
      </c>
      <c r="E95" s="124" t="str">
        <f>VLOOKUP(D99,'[1]FDN Details'!$B71:Q549,16,0)</f>
        <v>-</v>
      </c>
      <c r="F95" s="125">
        <f>VLOOKUP(D99,'[1]FDN Details'!$B71:P549,15,0)</f>
        <v>357.96600000000001</v>
      </c>
      <c r="G95" s="119">
        <v>0</v>
      </c>
      <c r="H95" s="124" t="str">
        <f>VLOOKUP(G99,'[1]FDN Details'!$B71:T549,16,0)</f>
        <v>-</v>
      </c>
      <c r="I95" s="125">
        <f>VLOOKUP(G99,'[1]FDN Details'!$B71:S549,15,0)</f>
        <v>323.99799999999999</v>
      </c>
      <c r="J95" s="119">
        <v>0</v>
      </c>
      <c r="K95" s="124" t="str">
        <f>VLOOKUP(J99,'[1]FDN Details'!$B71:W549,16,0)</f>
        <v>-</v>
      </c>
      <c r="L95" s="125">
        <f>VLOOKUP(J99,'[1]FDN Details'!$B71:V549,15,0)</f>
        <v>412</v>
      </c>
      <c r="M95" s="119">
        <v>0</v>
      </c>
      <c r="N95" s="124" t="str">
        <f>VLOOKUP(M99,'[1]FDN Details'!$B71:Z549,16,0)</f>
        <v>-</v>
      </c>
      <c r="O95" s="125">
        <f>VLOOKUP(M99,'[1]FDN Details'!$B71:Y549,15,0)</f>
        <v>430.86900000000003</v>
      </c>
      <c r="P95" s="119">
        <v>0</v>
      </c>
      <c r="Q95" s="124" t="str">
        <f>VLOOKUP(P99,'[1]FDN Details'!$B71:AC549,16,0)</f>
        <v>-</v>
      </c>
      <c r="R95" s="125">
        <f>VLOOKUP(P99,'[1]FDN Details'!$B71:AB549,15,0)</f>
        <v>230</v>
      </c>
      <c r="S95" s="119">
        <v>0</v>
      </c>
      <c r="T95" s="124" t="str">
        <f>VLOOKUP(S99,'[1]FDN Details'!$B71:AF549,16,0)</f>
        <v>-</v>
      </c>
      <c r="U95" s="125">
        <f>VLOOKUP(S99,'[1]FDN Details'!$B71:AE549,15,0)</f>
        <v>523</v>
      </c>
      <c r="V95" s="119">
        <v>0</v>
      </c>
      <c r="W95" s="124" t="str">
        <f>VLOOKUP(V99,'[1]FDN Details'!$B71:AI549,16,0)</f>
        <v>-</v>
      </c>
      <c r="X95" s="125">
        <f>VLOOKUP(V99,'[1]FDN Details'!$B71:AH549,15,0)</f>
        <v>464</v>
      </c>
      <c r="Y95" s="119">
        <v>0</v>
      </c>
      <c r="Z95" s="124" t="str">
        <f>VLOOKUP(Y99,'[1]FDN Details'!$B71:AL549,16,0)</f>
        <v>-</v>
      </c>
      <c r="AA95" s="125">
        <f>VLOOKUP(Y99,'[1]FDN Details'!$B71:AK549,15,0)</f>
        <v>397</v>
      </c>
      <c r="AB95" s="119">
        <v>0</v>
      </c>
      <c r="AC95" s="124" t="str">
        <f>VLOOKUP(AB99,'[1]FDN Details'!$B71:AO549,16,0)</f>
        <v>-</v>
      </c>
      <c r="AD95" s="125">
        <f>VLOOKUP(AB99,'[1]FDN Details'!$B71:AN549,15,0)</f>
        <v>372.20800000000003</v>
      </c>
      <c r="AE95" s="119">
        <v>0</v>
      </c>
      <c r="AF95" s="124" t="str">
        <f>VLOOKUP(AE99,'[1]FDN Details'!$B71:AR549,16,0)</f>
        <v>-</v>
      </c>
      <c r="AG95" s="125">
        <f>VLOOKUP(AE99,'[1]FDN Details'!$B71:AQ549,15,0)</f>
        <v>456.27800000000002</v>
      </c>
      <c r="AH95" s="119">
        <v>0</v>
      </c>
      <c r="AI95" s="124" t="str">
        <f>VLOOKUP(AH99,'[1]FDN Details'!$B71:AU549,16,0)</f>
        <v>-</v>
      </c>
      <c r="AJ95" s="125">
        <f>VLOOKUP(AH99,'[1]FDN Details'!$B71:AT549,15,0)</f>
        <v>424.23700000000002</v>
      </c>
      <c r="AK95" s="119">
        <v>0</v>
      </c>
      <c r="AL95" s="124" t="str">
        <f>VLOOKUP(AK99,'[1]FDN Details'!$B71:AX549,16,0)</f>
        <v>-</v>
      </c>
      <c r="AM95" s="125">
        <f>VLOOKUP(AK99,'[1]FDN Details'!$B71:AW549,15,0)</f>
        <v>363</v>
      </c>
      <c r="AN95" s="119">
        <v>0</v>
      </c>
      <c r="AO95" s="124" t="str">
        <f>VLOOKUP(AN99,'[1]FDN Details'!$B71:BA549,16,0)</f>
        <v>-</v>
      </c>
      <c r="AP95" s="125">
        <f>VLOOKUP(AN99,'[1]FDN Details'!$B71:AZ549,15,0)</f>
        <v>384.00299999999999</v>
      </c>
      <c r="AQ95" s="119">
        <v>0</v>
      </c>
      <c r="AR95" s="124" t="str">
        <f>VLOOKUP(AQ99,'[1]FDN Details'!$B71:BD549,16,0)</f>
        <v>-</v>
      </c>
      <c r="AS95" s="125">
        <f>VLOOKUP(AQ99,'[1]FDN Details'!$B71:BC549,15,0)</f>
        <v>450.00099999999998</v>
      </c>
      <c r="AT95" s="105"/>
      <c r="AU95" s="1005"/>
      <c r="AV95" s="955"/>
      <c r="AW95" s="918"/>
      <c r="AX95" s="918"/>
      <c r="AY95" s="918"/>
      <c r="AZ95" s="918"/>
      <c r="BA95" s="917"/>
      <c r="BB95" s="83">
        <f>SUM(F95:AS95)</f>
        <v>5588.56</v>
      </c>
      <c r="BC95" s="77"/>
      <c r="BD95" s="77"/>
      <c r="BE95" s="77"/>
      <c r="BF95" s="77"/>
      <c r="BG95" s="77"/>
      <c r="BH95" s="77"/>
      <c r="BI95" s="77"/>
      <c r="BJ95" s="77"/>
      <c r="BK95" s="77"/>
      <c r="BL95" s="77"/>
    </row>
    <row r="96" spans="1:64" s="101" customFormat="1" ht="17.25" customHeight="1" thickTop="1" x14ac:dyDescent="0.35">
      <c r="A96" s="100"/>
      <c r="B96" s="1001"/>
      <c r="C96" s="132"/>
      <c r="D96" s="909" t="str">
        <f>VLOOKUP(D99,'[1]FDN Details'!$B82:K560,2)</f>
        <v>49/0</v>
      </c>
      <c r="E96" s="909"/>
      <c r="F96" s="105"/>
      <c r="G96" s="909" t="str">
        <f>VLOOKUP(G99,'[1]FDN Details'!$B82:N560,2)</f>
        <v>49A/0</v>
      </c>
      <c r="H96" s="909"/>
      <c r="I96" s="132"/>
      <c r="J96" s="909" t="str">
        <f>VLOOKUP(J99,'[1]FDN Details'!$B82:Q560,2)</f>
        <v>49B/0</v>
      </c>
      <c r="K96" s="909"/>
      <c r="L96" s="132"/>
      <c r="M96" s="909" t="str">
        <f>VLOOKUP(M99,'[1]FDN Details'!$B82:T560,2)</f>
        <v>49B/1</v>
      </c>
      <c r="N96" s="909"/>
      <c r="O96" s="132"/>
      <c r="P96" s="909" t="str">
        <f>VLOOKUP(P99,'[1]FDN Details'!$B82:W560,2)</f>
        <v>50/0</v>
      </c>
      <c r="Q96" s="909"/>
      <c r="R96" s="105" t="s">
        <v>104</v>
      </c>
      <c r="S96" s="909" t="str">
        <f>VLOOKUP(S99,'[1]FDN Details'!$B82:Z560,2)</f>
        <v>51/0</v>
      </c>
      <c r="T96" s="909"/>
      <c r="U96" s="105"/>
      <c r="V96" s="909" t="str">
        <f>VLOOKUP(V99,'[1]FDN Details'!$B82:AC560,2)</f>
        <v>51/1</v>
      </c>
      <c r="W96" s="909"/>
      <c r="X96" s="105"/>
      <c r="Y96" s="909" t="str">
        <f>VLOOKUP(Y99,'[1]FDN Details'!$B82:AF560,2)</f>
        <v>52/0</v>
      </c>
      <c r="Z96" s="909"/>
      <c r="AA96" s="105"/>
      <c r="AB96" s="909" t="str">
        <f>VLOOKUP(AB99,'[1]FDN Details'!$B82:AI560,2)</f>
        <v>52/1</v>
      </c>
      <c r="AC96" s="909"/>
      <c r="AD96" s="105"/>
      <c r="AE96" s="909" t="str">
        <f>VLOOKUP(AE99,'[1]FDN Details'!$B82:AL560,2)</f>
        <v>53/0</v>
      </c>
      <c r="AF96" s="909"/>
      <c r="AG96" s="105"/>
      <c r="AH96" s="909" t="str">
        <f>VLOOKUP(AH99,'[1]FDN Details'!$B82:AO560,2)</f>
        <v>54/0</v>
      </c>
      <c r="AI96" s="909"/>
      <c r="AJ96" s="105"/>
      <c r="AK96" s="909" t="str">
        <f>VLOOKUP(AK99,'[1]FDN Details'!$B82:AR560,2)</f>
        <v>55/0</v>
      </c>
      <c r="AL96" s="909"/>
      <c r="AM96" s="105"/>
      <c r="AN96" s="909" t="str">
        <f>VLOOKUP(AN99,'[1]FDN Details'!$B82:AU560,2)</f>
        <v>55/1</v>
      </c>
      <c r="AO96" s="909"/>
      <c r="AP96" s="105"/>
      <c r="AQ96" s="909" t="str">
        <f>VLOOKUP(AQ99,'[1]FDN Details'!$B82:AX560,2)</f>
        <v>55/2</v>
      </c>
      <c r="AR96" s="909"/>
      <c r="AS96" s="105"/>
      <c r="AT96" s="105"/>
      <c r="AU96" s="1005"/>
      <c r="AV96" s="937"/>
      <c r="AW96" s="937"/>
      <c r="AX96" s="937"/>
      <c r="AY96" s="937"/>
      <c r="AZ96" s="937"/>
      <c r="BA96" s="94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</row>
    <row r="97" spans="1:64" s="101" customFormat="1" x14ac:dyDescent="0.35">
      <c r="A97" s="100"/>
      <c r="B97" s="1001"/>
      <c r="C97" s="132"/>
      <c r="D97" s="909" t="str">
        <f>VLOOKUP(D99,'[1]FDN Details'!$B82:K561,3)</f>
        <v>D45+6</v>
      </c>
      <c r="E97" s="909"/>
      <c r="F97" s="105"/>
      <c r="G97" s="909" t="str">
        <f>VLOOKUP(G99,'[1]FDN Details'!$B82:N561,3)</f>
        <v>D45(-)3</v>
      </c>
      <c r="H97" s="909"/>
      <c r="I97" s="105"/>
      <c r="J97" s="909" t="str">
        <f>VLOOKUP(J99,'[1]FDN Details'!$B82:Q561,3)</f>
        <v>D45+3</v>
      </c>
      <c r="K97" s="909"/>
      <c r="L97" s="105"/>
      <c r="M97" s="909" t="str">
        <f>VLOOKUP(M99,'[1]FDN Details'!$B82:T561,3)</f>
        <v>A+0</v>
      </c>
      <c r="N97" s="909"/>
      <c r="O97" s="105"/>
      <c r="P97" s="909" t="str">
        <f>VLOOKUP(P99,'[1]FDN Details'!$B82:W561,3)</f>
        <v>D60+6</v>
      </c>
      <c r="Q97" s="909"/>
      <c r="R97" s="105"/>
      <c r="S97" s="909" t="str">
        <f>VLOOKUP(S99,'[1]FDN Details'!$B82:Z561,3)</f>
        <v>D60+9</v>
      </c>
      <c r="T97" s="909"/>
      <c r="U97" s="105"/>
      <c r="V97" s="909" t="str">
        <f>VLOOKUP(V99,'[1]FDN Details'!$B82:AC561,3)</f>
        <v>B1+9</v>
      </c>
      <c r="W97" s="909"/>
      <c r="X97" s="105"/>
      <c r="Y97" s="909" t="str">
        <f>VLOOKUP(Y99,'[1]FDN Details'!$B82:AF561,3)</f>
        <v>C2+9</v>
      </c>
      <c r="Z97" s="909"/>
      <c r="AA97" s="105"/>
      <c r="AB97" s="909" t="str">
        <f>VLOOKUP(AB99,'[1]FDN Details'!$B82:AI561,3)</f>
        <v>A+0</v>
      </c>
      <c r="AC97" s="909"/>
      <c r="AD97" s="105"/>
      <c r="AE97" s="909" t="str">
        <f>VLOOKUP(AE99,'[1]FDN Details'!$B82:AL561,3)</f>
        <v>D45(-)3</v>
      </c>
      <c r="AF97" s="909"/>
      <c r="AG97" s="105"/>
      <c r="AH97" s="909" t="str">
        <f>VLOOKUP(AH99,'[1]FDN Details'!$B82:AO561,3)</f>
        <v>D60+18</v>
      </c>
      <c r="AI97" s="909"/>
      <c r="AJ97" s="105"/>
      <c r="AK97" s="909" t="str">
        <f>VLOOKUP(AK99,'[1]FDN Details'!$B82:AR561,3)</f>
        <v>C1+9</v>
      </c>
      <c r="AL97" s="909"/>
      <c r="AM97" s="105"/>
      <c r="AN97" s="909" t="str">
        <f>VLOOKUP(AN99,'[1]FDN Details'!$B82:AU561,3)</f>
        <v>A(-)3</v>
      </c>
      <c r="AO97" s="909"/>
      <c r="AP97" s="105"/>
      <c r="AQ97" s="909" t="str">
        <f>VLOOKUP(AQ99,'[1]FDN Details'!$B82:AX561,3)</f>
        <v>A+9</v>
      </c>
      <c r="AR97" s="909"/>
      <c r="AS97" s="105"/>
      <c r="AT97" s="105"/>
      <c r="AU97" s="1005"/>
      <c r="AV97" s="938"/>
      <c r="AW97" s="938"/>
      <c r="AX97" s="938"/>
      <c r="AY97" s="938"/>
      <c r="AZ97" s="938"/>
      <c r="BA97" s="941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</row>
    <row r="98" spans="1:64" s="101" customFormat="1" x14ac:dyDescent="0.35">
      <c r="A98" s="100"/>
      <c r="B98" s="1001"/>
      <c r="C98" s="132"/>
      <c r="D98" s="911"/>
      <c r="E98" s="911"/>
      <c r="F98" s="105"/>
      <c r="G98" s="911"/>
      <c r="H98" s="911"/>
      <c r="I98" s="136"/>
      <c r="J98" s="911"/>
      <c r="K98" s="911"/>
      <c r="L98" s="136"/>
      <c r="M98" s="911"/>
      <c r="N98" s="911"/>
      <c r="O98" s="132"/>
      <c r="P98" s="911"/>
      <c r="Q98" s="911"/>
      <c r="R98" s="136"/>
      <c r="S98" s="911"/>
      <c r="T98" s="911"/>
      <c r="U98" s="136"/>
      <c r="V98" s="911"/>
      <c r="W98" s="911"/>
      <c r="X98" s="132"/>
      <c r="Y98" s="911"/>
      <c r="Z98" s="911"/>
      <c r="AA98" s="105"/>
      <c r="AB98" s="911"/>
      <c r="AC98" s="911"/>
      <c r="AD98" s="105"/>
      <c r="AE98" s="911"/>
      <c r="AF98" s="911"/>
      <c r="AG98" s="105"/>
      <c r="AH98" s="911"/>
      <c r="AI98" s="911"/>
      <c r="AJ98" s="141"/>
      <c r="AK98" s="911"/>
      <c r="AL98" s="911"/>
      <c r="AM98" s="141"/>
      <c r="AN98" s="911"/>
      <c r="AO98" s="911"/>
      <c r="AP98" s="141"/>
      <c r="AQ98" s="911"/>
      <c r="AR98" s="911"/>
      <c r="AS98" s="141"/>
      <c r="AT98" s="141"/>
      <c r="AU98" s="1005"/>
      <c r="AV98" s="938"/>
      <c r="AW98" s="938"/>
      <c r="AX98" s="938"/>
      <c r="AY98" s="938"/>
      <c r="AZ98" s="938"/>
      <c r="BA98" s="941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</row>
    <row r="99" spans="1:64" s="148" customFormat="1" x14ac:dyDescent="0.35">
      <c r="A99" s="147"/>
      <c r="B99" s="1001"/>
      <c r="C99" s="137"/>
      <c r="D99" s="131">
        <f>AQ88+1</f>
        <v>107</v>
      </c>
      <c r="E99" s="131"/>
      <c r="F99" s="131"/>
      <c r="G99" s="131">
        <f>D99+1</f>
        <v>108</v>
      </c>
      <c r="H99" s="131"/>
      <c r="I99" s="131"/>
      <c r="J99" s="131">
        <f>G99+1</f>
        <v>109</v>
      </c>
      <c r="K99" s="131"/>
      <c r="L99" s="131"/>
      <c r="M99" s="131">
        <f>J99+1</f>
        <v>110</v>
      </c>
      <c r="N99" s="131"/>
      <c r="O99" s="137"/>
      <c r="P99" s="131">
        <f>M99+1</f>
        <v>111</v>
      </c>
      <c r="Q99" s="131"/>
      <c r="R99" s="131"/>
      <c r="S99" s="131">
        <f>P99+1</f>
        <v>112</v>
      </c>
      <c r="T99" s="131"/>
      <c r="U99" s="131"/>
      <c r="V99" s="131">
        <f>S99+1</f>
        <v>113</v>
      </c>
      <c r="W99" s="131"/>
      <c r="X99" s="137"/>
      <c r="Y99" s="131">
        <f>V99+1</f>
        <v>114</v>
      </c>
      <c r="Z99" s="131"/>
      <c r="AA99" s="131"/>
      <c r="AB99" s="131">
        <f>Y99+1</f>
        <v>115</v>
      </c>
      <c r="AC99" s="131"/>
      <c r="AD99" s="131"/>
      <c r="AE99" s="131">
        <f>AB99+1</f>
        <v>116</v>
      </c>
      <c r="AF99" s="131"/>
      <c r="AG99" s="131"/>
      <c r="AH99" s="131">
        <f>AE99+1</f>
        <v>117</v>
      </c>
      <c r="AI99" s="131"/>
      <c r="AJ99" s="143"/>
      <c r="AK99" s="131">
        <f>AH99+1</f>
        <v>118</v>
      </c>
      <c r="AL99" s="131"/>
      <c r="AM99" s="143"/>
      <c r="AN99" s="131">
        <f>AK99+1</f>
        <v>119</v>
      </c>
      <c r="AO99" s="131"/>
      <c r="AP99" s="143"/>
      <c r="AQ99" s="131">
        <f>AN99+1</f>
        <v>120</v>
      </c>
      <c r="AR99" s="131"/>
      <c r="AS99" s="143"/>
      <c r="AT99" s="143"/>
      <c r="AU99" s="1005"/>
      <c r="AV99" s="938"/>
      <c r="AW99" s="938"/>
      <c r="AX99" s="938"/>
      <c r="AY99" s="938"/>
      <c r="AZ99" s="938"/>
      <c r="BA99" s="941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</row>
    <row r="100" spans="1:64" x14ac:dyDescent="0.35">
      <c r="A100" s="77"/>
      <c r="B100" s="1001"/>
      <c r="C100" s="920" t="s">
        <v>106</v>
      </c>
      <c r="D100" s="921"/>
      <c r="E100" s="921"/>
      <c r="F100" s="921"/>
      <c r="G100" s="921"/>
      <c r="H100" s="921"/>
      <c r="I100" s="921"/>
      <c r="J100" s="921"/>
      <c r="K100" s="921"/>
      <c r="L100" s="921"/>
      <c r="M100" s="921"/>
      <c r="N100" s="921"/>
      <c r="O100" s="921"/>
      <c r="P100" s="921"/>
      <c r="Q100" s="921"/>
      <c r="R100" s="921"/>
      <c r="S100" s="921"/>
      <c r="T100" s="921"/>
      <c r="U100" s="921"/>
      <c r="V100" s="921"/>
      <c r="W100" s="921"/>
      <c r="X100" s="921"/>
      <c r="Y100" s="921"/>
      <c r="Z100" s="921"/>
      <c r="AA100" s="921"/>
      <c r="AB100" s="921"/>
      <c r="AC100" s="921"/>
      <c r="AD100" s="921"/>
      <c r="AE100" s="921"/>
      <c r="AF100" s="921"/>
      <c r="AG100" s="921"/>
      <c r="AH100" s="921"/>
      <c r="AI100" s="921"/>
      <c r="AJ100" s="921"/>
      <c r="AK100" s="921"/>
      <c r="AL100" s="921"/>
      <c r="AM100" s="921"/>
      <c r="AN100" s="921"/>
      <c r="AO100" s="921"/>
      <c r="AP100" s="921"/>
      <c r="AQ100" s="921"/>
      <c r="AR100" s="921"/>
      <c r="AS100" s="921"/>
      <c r="AT100" s="105"/>
      <c r="AU100" s="1005"/>
      <c r="AV100" s="938"/>
      <c r="AW100" s="938"/>
      <c r="AX100" s="938"/>
      <c r="AY100" s="938"/>
      <c r="AZ100" s="938"/>
      <c r="BA100" s="941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</row>
    <row r="101" spans="1:64" x14ac:dyDescent="0.35">
      <c r="A101" s="77"/>
      <c r="B101" s="1001"/>
      <c r="C101" s="80"/>
      <c r="D101" s="80"/>
      <c r="E101" s="80"/>
      <c r="F101" s="105"/>
      <c r="G101" s="80"/>
      <c r="H101" s="80"/>
      <c r="I101" s="105"/>
      <c r="J101" s="80"/>
      <c r="K101" s="80"/>
      <c r="L101" s="105"/>
      <c r="M101" s="80"/>
      <c r="N101" s="80"/>
      <c r="O101" s="105"/>
      <c r="P101" s="80"/>
      <c r="Q101" s="80"/>
      <c r="R101" s="105"/>
      <c r="S101" s="80"/>
      <c r="T101" s="80"/>
      <c r="U101" s="105"/>
      <c r="V101" s="80"/>
      <c r="W101" s="80"/>
      <c r="X101" s="105"/>
      <c r="Y101" s="80"/>
      <c r="Z101" s="80"/>
      <c r="AA101" s="105"/>
      <c r="AB101" s="80"/>
      <c r="AC101" s="80"/>
      <c r="AD101" s="105"/>
      <c r="AE101" s="80"/>
      <c r="AF101" s="80"/>
      <c r="AG101" s="105"/>
      <c r="AH101" s="80"/>
      <c r="AI101" s="80"/>
      <c r="AJ101" s="105"/>
      <c r="AK101" s="80"/>
      <c r="AL101" s="80"/>
      <c r="AM101" s="105"/>
      <c r="AN101" s="80"/>
      <c r="AO101" s="80"/>
      <c r="AP101" s="105"/>
      <c r="AQ101" s="80"/>
      <c r="AR101" s="132"/>
      <c r="AS101" s="105"/>
      <c r="AT101" s="105"/>
      <c r="AU101" s="1005"/>
      <c r="AV101" s="938"/>
      <c r="AW101" s="938"/>
      <c r="AX101" s="938"/>
      <c r="AY101" s="938"/>
      <c r="AZ101" s="938"/>
      <c r="BA101" s="941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</row>
    <row r="102" spans="1:64" x14ac:dyDescent="0.35">
      <c r="A102" s="77"/>
      <c r="B102" s="1001"/>
      <c r="C102" s="80"/>
      <c r="D102" s="80"/>
      <c r="E102" s="80"/>
      <c r="F102" s="105"/>
      <c r="G102" s="80"/>
      <c r="H102" s="80"/>
      <c r="I102" s="105"/>
      <c r="J102" s="80"/>
      <c r="K102" s="80"/>
      <c r="L102" s="105"/>
      <c r="M102" s="80"/>
      <c r="N102" s="80"/>
      <c r="O102" s="105"/>
      <c r="P102" s="80"/>
      <c r="Q102" s="80"/>
      <c r="R102" s="105"/>
      <c r="S102" s="80"/>
      <c r="T102" s="80"/>
      <c r="U102" s="105"/>
      <c r="V102" s="80"/>
      <c r="W102" s="80"/>
      <c r="X102" s="105"/>
      <c r="Y102" s="80"/>
      <c r="Z102" s="80"/>
      <c r="AA102" s="105"/>
      <c r="AB102" s="80"/>
      <c r="AC102" s="80"/>
      <c r="AD102" s="105"/>
      <c r="AE102" s="80"/>
      <c r="AF102" s="80"/>
      <c r="AG102" s="105"/>
      <c r="AH102" s="80"/>
      <c r="AI102" s="80"/>
      <c r="AJ102" s="105"/>
      <c r="AK102" s="80"/>
      <c r="AL102" s="80"/>
      <c r="AM102" s="105"/>
      <c r="AN102" s="80"/>
      <c r="AO102" s="80"/>
      <c r="AP102" s="105"/>
      <c r="AQ102" s="80"/>
      <c r="AR102" s="80"/>
      <c r="AS102" s="105"/>
      <c r="AT102" s="105"/>
      <c r="AU102" s="1005"/>
      <c r="AV102" s="938"/>
      <c r="AW102" s="938"/>
      <c r="AX102" s="938"/>
      <c r="AY102" s="938"/>
      <c r="AZ102" s="938"/>
      <c r="BA102" s="941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</row>
    <row r="103" spans="1:64" ht="17" thickBot="1" x14ac:dyDescent="0.4">
      <c r="A103" s="77"/>
      <c r="B103" s="1001"/>
      <c r="C103" s="80"/>
      <c r="D103" s="139"/>
      <c r="E103" s="113"/>
      <c r="F103" s="105"/>
      <c r="G103" s="919"/>
      <c r="H103" s="919"/>
      <c r="I103" s="105"/>
      <c r="J103" s="919"/>
      <c r="K103" s="919"/>
      <c r="L103" s="105"/>
      <c r="M103" s="919"/>
      <c r="N103" s="919"/>
      <c r="O103" s="105"/>
      <c r="P103" s="919"/>
      <c r="Q103" s="919"/>
      <c r="R103" s="105"/>
      <c r="S103" s="919"/>
      <c r="T103" s="919"/>
      <c r="U103" s="105"/>
      <c r="V103" s="919"/>
      <c r="W103" s="919"/>
      <c r="X103" s="105"/>
      <c r="Y103" s="919"/>
      <c r="Z103" s="919"/>
      <c r="AA103" s="105"/>
      <c r="AB103" s="919"/>
      <c r="AC103" s="919"/>
      <c r="AD103" s="105"/>
      <c r="AE103" s="919"/>
      <c r="AF103" s="919"/>
      <c r="AG103" s="105"/>
      <c r="AH103" s="919"/>
      <c r="AI103" s="919"/>
      <c r="AJ103" s="105"/>
      <c r="AK103" s="919"/>
      <c r="AL103" s="919"/>
      <c r="AM103" s="105"/>
      <c r="AN103" s="919"/>
      <c r="AO103" s="919"/>
      <c r="AP103" s="105"/>
      <c r="AQ103" s="919"/>
      <c r="AR103" s="919"/>
      <c r="AS103" s="105"/>
      <c r="AT103" s="105"/>
      <c r="AU103" s="1005"/>
      <c r="AV103" s="939"/>
      <c r="AW103" s="939"/>
      <c r="AX103" s="939"/>
      <c r="AY103" s="939"/>
      <c r="AZ103" s="939"/>
      <c r="BA103" s="942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</row>
    <row r="104" spans="1:64" ht="18" customHeight="1" thickTop="1" thickBot="1" x14ac:dyDescent="0.4">
      <c r="A104" s="77"/>
      <c r="B104" s="1001"/>
      <c r="C104" s="105"/>
      <c r="D104" s="150" t="s">
        <v>85</v>
      </c>
      <c r="E104" s="151" t="s">
        <v>86</v>
      </c>
      <c r="F104" s="105"/>
      <c r="G104" s="150" t="s">
        <v>85</v>
      </c>
      <c r="H104" s="151" t="s">
        <v>86</v>
      </c>
      <c r="I104" s="105"/>
      <c r="J104" s="117" t="s">
        <v>85</v>
      </c>
      <c r="K104" s="117" t="s">
        <v>86</v>
      </c>
      <c r="L104" s="105"/>
      <c r="M104" s="117" t="s">
        <v>85</v>
      </c>
      <c r="N104" s="117" t="s">
        <v>86</v>
      </c>
      <c r="O104" s="105"/>
      <c r="P104" s="150" t="s">
        <v>85</v>
      </c>
      <c r="Q104" s="151" t="s">
        <v>86</v>
      </c>
      <c r="R104" s="105"/>
      <c r="S104" s="150" t="s">
        <v>85</v>
      </c>
      <c r="T104" s="151" t="s">
        <v>86</v>
      </c>
      <c r="U104" s="105"/>
      <c r="V104" s="150" t="s">
        <v>85</v>
      </c>
      <c r="W104" s="151" t="s">
        <v>86</v>
      </c>
      <c r="X104" s="105"/>
      <c r="Y104" s="117" t="s">
        <v>85</v>
      </c>
      <c r="Z104" s="117" t="s">
        <v>86</v>
      </c>
      <c r="AA104" s="105"/>
      <c r="AB104" s="150" t="s">
        <v>85</v>
      </c>
      <c r="AC104" s="151" t="s">
        <v>86</v>
      </c>
      <c r="AD104" s="105"/>
      <c r="AE104" s="150" t="s">
        <v>85</v>
      </c>
      <c r="AF104" s="151" t="s">
        <v>86</v>
      </c>
      <c r="AG104" s="105"/>
      <c r="AH104" s="150" t="s">
        <v>85</v>
      </c>
      <c r="AI104" s="151" t="s">
        <v>86</v>
      </c>
      <c r="AJ104" s="105"/>
      <c r="AK104" s="150" t="s">
        <v>85</v>
      </c>
      <c r="AL104" s="151" t="s">
        <v>86</v>
      </c>
      <c r="AM104" s="105"/>
      <c r="AN104" s="150" t="s">
        <v>85</v>
      </c>
      <c r="AO104" s="151" t="s">
        <v>86</v>
      </c>
      <c r="AP104" s="105"/>
      <c r="AQ104" s="150" t="s">
        <v>85</v>
      </c>
      <c r="AR104" s="151" t="s">
        <v>86</v>
      </c>
      <c r="AS104" s="105"/>
      <c r="AT104" s="105"/>
      <c r="AU104" s="1005"/>
      <c r="AV104" s="918">
        <v>14</v>
      </c>
      <c r="AW104" s="918">
        <f>COUNTIF(K103:AR103,"FC")</f>
        <v>0</v>
      </c>
      <c r="AX104" s="918">
        <f>COUNTIF(J102:AR102,"EC")</f>
        <v>0</v>
      </c>
      <c r="AY104" s="918">
        <f>COUNTIF(J106:AR106,"E")</f>
        <v>0</v>
      </c>
      <c r="AZ104" s="918">
        <f>COUNTIF(J103:AR103,"TW")</f>
        <v>0</v>
      </c>
      <c r="BA104" s="91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</row>
    <row r="105" spans="1:64" ht="18" customHeight="1" thickTop="1" thickBot="1" x14ac:dyDescent="0.4">
      <c r="A105" s="77"/>
      <c r="B105" s="1001"/>
      <c r="C105" s="105"/>
      <c r="D105" s="153" t="s">
        <v>89</v>
      </c>
      <c r="E105" s="154" t="s">
        <v>90</v>
      </c>
      <c r="F105" s="105"/>
      <c r="G105" s="153" t="s">
        <v>89</v>
      </c>
      <c r="H105" s="154" t="s">
        <v>90</v>
      </c>
      <c r="I105" s="105"/>
      <c r="J105" s="121" t="s">
        <v>89</v>
      </c>
      <c r="K105" s="121" t="s">
        <v>90</v>
      </c>
      <c r="L105" s="105"/>
      <c r="M105" s="121" t="s">
        <v>89</v>
      </c>
      <c r="N105" s="121" t="s">
        <v>90</v>
      </c>
      <c r="O105" s="105"/>
      <c r="P105" s="153" t="s">
        <v>89</v>
      </c>
      <c r="Q105" s="154" t="s">
        <v>90</v>
      </c>
      <c r="R105" s="105"/>
      <c r="S105" s="153" t="s">
        <v>89</v>
      </c>
      <c r="T105" s="154" t="s">
        <v>90</v>
      </c>
      <c r="U105" s="105"/>
      <c r="V105" s="153" t="s">
        <v>89</v>
      </c>
      <c r="W105" s="154" t="s">
        <v>90</v>
      </c>
      <c r="X105" s="105"/>
      <c r="Y105" s="121" t="s">
        <v>89</v>
      </c>
      <c r="Z105" s="152" t="s">
        <v>90</v>
      </c>
      <c r="AA105" s="105"/>
      <c r="AB105" s="153" t="s">
        <v>89</v>
      </c>
      <c r="AC105" s="154" t="s">
        <v>90</v>
      </c>
      <c r="AD105" s="105"/>
      <c r="AE105" s="153" t="s">
        <v>89</v>
      </c>
      <c r="AF105" s="154" t="s">
        <v>90</v>
      </c>
      <c r="AG105" s="105"/>
      <c r="AH105" s="153" t="s">
        <v>89</v>
      </c>
      <c r="AI105" s="154" t="s">
        <v>90</v>
      </c>
      <c r="AJ105" s="105"/>
      <c r="AK105" s="153" t="s">
        <v>89</v>
      </c>
      <c r="AL105" s="154" t="s">
        <v>90</v>
      </c>
      <c r="AM105" s="105"/>
      <c r="AN105" s="153" t="s">
        <v>89</v>
      </c>
      <c r="AO105" s="154" t="s">
        <v>90</v>
      </c>
      <c r="AP105" s="105"/>
      <c r="AQ105" s="153" t="s">
        <v>89</v>
      </c>
      <c r="AR105" s="154" t="s">
        <v>90</v>
      </c>
      <c r="AS105" s="105"/>
      <c r="AT105" s="105"/>
      <c r="AU105" s="1005"/>
      <c r="AV105" s="918"/>
      <c r="AW105" s="918"/>
      <c r="AX105" s="918"/>
      <c r="AY105" s="918"/>
      <c r="AZ105" s="918"/>
      <c r="BA105" s="91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</row>
    <row r="106" spans="1:64" ht="17.5" thickTop="1" thickBot="1" x14ac:dyDescent="0.4">
      <c r="A106" s="77"/>
      <c r="B106" s="1001"/>
      <c r="C106" s="80"/>
      <c r="D106" s="119">
        <v>0</v>
      </c>
      <c r="E106" s="124" t="str">
        <f>VLOOKUP(D110,'[1]FDN Details'!$B82:Q560,16,0)</f>
        <v>-</v>
      </c>
      <c r="F106" s="125">
        <f>VLOOKUP(D110,'[1]FDN Details'!$B82:P560,15,0)</f>
        <v>362.99900000000002</v>
      </c>
      <c r="G106" s="119">
        <v>0</v>
      </c>
      <c r="H106" s="124" t="str">
        <f>VLOOKUP(G110,'[1]FDN Details'!$B82:T560,16,0)</f>
        <v>-</v>
      </c>
      <c r="I106" s="125">
        <f>VLOOKUP(G110,'[1]FDN Details'!$B82:S560,15,0)</f>
        <v>373</v>
      </c>
      <c r="J106" s="119">
        <v>0</v>
      </c>
      <c r="K106" s="124" t="str">
        <f>VLOOKUP(J110,'[1]FDN Details'!$B82:W560,16,0)</f>
        <v>-</v>
      </c>
      <c r="L106" s="125">
        <f>VLOOKUP(J110,'[1]FDN Details'!$B82:V560,15,0)</f>
        <v>333</v>
      </c>
      <c r="M106" s="119">
        <v>0</v>
      </c>
      <c r="N106" s="124" t="str">
        <f>VLOOKUP(M110,'[1]FDN Details'!$B82:Z560,16,0)</f>
        <v>-</v>
      </c>
      <c r="O106" s="125">
        <f>VLOOKUP(M110,'[1]FDN Details'!$B82:Y560,15,0)</f>
        <v>497.01900000000001</v>
      </c>
      <c r="P106" s="119">
        <v>0</v>
      </c>
      <c r="Q106" s="124" t="str">
        <f>VLOOKUP(P110,'[1]FDN Details'!$B82:AC560,16,0)</f>
        <v>-</v>
      </c>
      <c r="R106" s="125">
        <f>VLOOKUP(P110,'[1]FDN Details'!$B82:AB560,15,0)</f>
        <v>355</v>
      </c>
      <c r="S106" s="119">
        <v>0</v>
      </c>
      <c r="T106" s="124" t="str">
        <f>VLOOKUP(S110,'[1]FDN Details'!$B82:AF560,16,0)</f>
        <v>-</v>
      </c>
      <c r="U106" s="125">
        <f>VLOOKUP(S110,'[1]FDN Details'!$B82:AE560,15,0)</f>
        <v>439</v>
      </c>
      <c r="V106" s="119">
        <v>0</v>
      </c>
      <c r="W106" s="124" t="str">
        <f>VLOOKUP(V110,'[1]FDN Details'!$B82:AI560,16,0)</f>
        <v>-</v>
      </c>
      <c r="X106" s="125">
        <f>VLOOKUP(V110,'[1]FDN Details'!$B82:AH560,15,0)</f>
        <v>408</v>
      </c>
      <c r="Y106" s="119">
        <v>0</v>
      </c>
      <c r="Z106" s="124" t="str">
        <f>VLOOKUP(Y110,'[1]FDN Details'!$B82:AL560,16,0)</f>
        <v>-</v>
      </c>
      <c r="AA106" s="125">
        <f>VLOOKUP(Y110,'[1]FDN Details'!$B82:AK560,15,0)</f>
        <v>438</v>
      </c>
      <c r="AB106" s="119">
        <v>0</v>
      </c>
      <c r="AC106" s="124" t="str">
        <f>VLOOKUP(AB110,'[1]FDN Details'!$B82:AO560,16,0)</f>
        <v>-</v>
      </c>
      <c r="AD106" s="125">
        <f>VLOOKUP(AB110,'[1]FDN Details'!$B82:AN560,15,0)</f>
        <v>258</v>
      </c>
      <c r="AE106" s="119">
        <v>0</v>
      </c>
      <c r="AF106" s="124" t="str">
        <f>VLOOKUP(AE110,'[1]FDN Details'!$B82:AR560,16,0)</f>
        <v>-</v>
      </c>
      <c r="AG106" s="125">
        <f>VLOOKUP(AE110,'[1]FDN Details'!$B82:AQ560,15,0)</f>
        <v>323</v>
      </c>
      <c r="AH106" s="119">
        <v>0</v>
      </c>
      <c r="AI106" s="124" t="str">
        <f>VLOOKUP(AH110,'[1]FDN Details'!$B82:AU560,16,0)</f>
        <v>-</v>
      </c>
      <c r="AJ106" s="125">
        <f>VLOOKUP(AH110,'[1]FDN Details'!$B82:AT560,15,0)</f>
        <v>331.07900000000001</v>
      </c>
      <c r="AK106" s="119">
        <v>0</v>
      </c>
      <c r="AL106" s="124" t="str">
        <f>VLOOKUP(AK110,'[1]FDN Details'!$B82:AX560,16,0)</f>
        <v>-</v>
      </c>
      <c r="AM106" s="125">
        <f>VLOOKUP(AK110,'[1]FDN Details'!$B82:AW560,15,0)</f>
        <v>392.00299999999999</v>
      </c>
      <c r="AN106" s="119">
        <v>0</v>
      </c>
      <c r="AO106" s="124" t="str">
        <f>VLOOKUP(AN110,'[1]FDN Details'!$B82:BA560,16,0)</f>
        <v>-</v>
      </c>
      <c r="AP106" s="125">
        <f>VLOOKUP(AN110,'[1]FDN Details'!$B82:AZ560,15,0)</f>
        <v>400</v>
      </c>
      <c r="AQ106" s="119">
        <v>0</v>
      </c>
      <c r="AR106" s="124" t="str">
        <f>VLOOKUP(AQ110,'[1]FDN Details'!$B82:BD560,16,0)</f>
        <v>-</v>
      </c>
      <c r="AS106" s="125">
        <f>VLOOKUP(AQ110,'[1]FDN Details'!$B82:BC560,15,0)</f>
        <v>400</v>
      </c>
      <c r="AT106" s="105"/>
      <c r="AU106" s="1005"/>
      <c r="AV106" s="918"/>
      <c r="AW106" s="918"/>
      <c r="AX106" s="918"/>
      <c r="AY106" s="918"/>
      <c r="AZ106" s="918"/>
      <c r="BA106" s="917"/>
      <c r="BB106" s="83">
        <f>SUM(F106:AS106)</f>
        <v>5310.0999999999995</v>
      </c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</row>
    <row r="107" spans="1:64" s="101" customFormat="1" ht="17.25" customHeight="1" thickTop="1" x14ac:dyDescent="0.35">
      <c r="A107" s="100"/>
      <c r="B107" s="1001"/>
      <c r="C107" s="132"/>
      <c r="D107" s="909" t="str">
        <f>VLOOKUP(D110,'[1]FDN Details'!$B93:K571,2)</f>
        <v>56/0</v>
      </c>
      <c r="E107" s="909"/>
      <c r="F107" s="155"/>
      <c r="G107" s="909" t="str">
        <f>VLOOKUP(G110,'[1]FDN Details'!$B93:N571,2)</f>
        <v>56/1</v>
      </c>
      <c r="H107" s="909"/>
      <c r="I107" s="132"/>
      <c r="J107" s="909" t="str">
        <f>VLOOKUP(J110,'[1]FDN Details'!$B93:Q571,2)</f>
        <v>57/0</v>
      </c>
      <c r="K107" s="909"/>
      <c r="L107" s="132"/>
      <c r="M107" s="909" t="str">
        <f>VLOOKUP(M110,'[1]FDN Details'!$B93:T571,2)</f>
        <v>57/1</v>
      </c>
      <c r="N107" s="909"/>
      <c r="O107" s="132"/>
      <c r="P107" s="909" t="str">
        <f>VLOOKUP(P110,'[1]FDN Details'!$B93:W571,2)</f>
        <v>58/0</v>
      </c>
      <c r="Q107" s="909"/>
      <c r="R107" s="105"/>
      <c r="S107" s="909" t="str">
        <f>VLOOKUP(S110,'[1]FDN Details'!$B93:Z571,2)</f>
        <v>58/1</v>
      </c>
      <c r="T107" s="909"/>
      <c r="U107" s="105"/>
      <c r="V107" s="909" t="str">
        <f>VLOOKUP(V110,'[1]FDN Details'!$B93:AC571,2)</f>
        <v>58/2</v>
      </c>
      <c r="W107" s="909"/>
      <c r="X107" s="105"/>
      <c r="Y107" s="909" t="str">
        <f>VLOOKUP(Y110,'[1]FDN Details'!$B93:AF571,2)</f>
        <v>58/3</v>
      </c>
      <c r="Z107" s="909"/>
      <c r="AA107" s="105"/>
      <c r="AB107" s="909" t="str">
        <f>VLOOKUP(AB110,'[1]FDN Details'!$B93:AI571,2)</f>
        <v>59/0</v>
      </c>
      <c r="AC107" s="909"/>
      <c r="AD107" s="145" t="s">
        <v>105</v>
      </c>
      <c r="AE107" s="909" t="str">
        <f>VLOOKUP(AE110,'[1]FDN Details'!$B93:AL571,2)</f>
        <v>60/0</v>
      </c>
      <c r="AF107" s="909"/>
      <c r="AG107" s="105"/>
      <c r="AH107" s="909" t="str">
        <f>VLOOKUP(AH110,'[1]FDN Details'!$B93:AO571,2)</f>
        <v>60/1</v>
      </c>
      <c r="AI107" s="909"/>
      <c r="AJ107" s="105"/>
      <c r="AK107" s="909" t="str">
        <f>VLOOKUP(AK110,'[1]FDN Details'!$B93:AR571,2)</f>
        <v>61/0</v>
      </c>
      <c r="AL107" s="909"/>
      <c r="AM107" s="105"/>
      <c r="AN107" s="909" t="str">
        <f>VLOOKUP(AN110,'[1]FDN Details'!$B93:AU571,2)</f>
        <v>62/0</v>
      </c>
      <c r="AO107" s="909"/>
      <c r="AP107" s="105"/>
      <c r="AQ107" s="909" t="str">
        <f>VLOOKUP(AQ110,'[1]FDN Details'!$B93:AX571,2)</f>
        <v>62/1</v>
      </c>
      <c r="AR107" s="909"/>
      <c r="AS107" s="105"/>
      <c r="AT107" s="105"/>
      <c r="AU107" s="1005"/>
      <c r="AV107" s="937"/>
      <c r="AW107" s="937"/>
      <c r="AX107" s="937"/>
      <c r="AY107" s="937"/>
      <c r="AZ107" s="937"/>
      <c r="BA107" s="94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</row>
    <row r="108" spans="1:64" s="101" customFormat="1" x14ac:dyDescent="0.35">
      <c r="A108" s="100"/>
      <c r="B108" s="1001"/>
      <c r="C108" s="132"/>
      <c r="D108" s="909" t="str">
        <f>VLOOKUP(D110,'[1]FDN Details'!$B93:K572,3)</f>
        <v>B2+9</v>
      </c>
      <c r="E108" s="909"/>
      <c r="F108" s="105"/>
      <c r="G108" s="909" t="str">
        <f>VLOOKUP(G110,'[1]FDN Details'!$B93:N572,3)</f>
        <v>A+9</v>
      </c>
      <c r="H108" s="909"/>
      <c r="I108" s="105"/>
      <c r="J108" s="909" t="str">
        <f>VLOOKUP(J110,'[1]FDN Details'!$B93:Q572,3)</f>
        <v>C1+3</v>
      </c>
      <c r="K108" s="909"/>
      <c r="M108" s="909" t="str">
        <f>VLOOKUP(M110,'[1]FDN Details'!$B93:T572,3)</f>
        <v>A+9</v>
      </c>
      <c r="N108" s="909"/>
      <c r="O108" s="105"/>
      <c r="P108" s="909" t="str">
        <f>VLOOKUP(P110,'[1]FDN Details'!$B93:W572,3)</f>
        <v>C2+9</v>
      </c>
      <c r="Q108" s="909"/>
      <c r="R108" s="105"/>
      <c r="S108" s="909" t="str">
        <f>VLOOKUP(S110,'[1]FDN Details'!$B93:Z572,3)</f>
        <v>A+9</v>
      </c>
      <c r="T108" s="909"/>
      <c r="U108" s="105"/>
      <c r="V108" s="909" t="str">
        <f>VLOOKUP(V110,'[1]FDN Details'!$B93:AC572,3)</f>
        <v>A+9</v>
      </c>
      <c r="W108" s="909"/>
      <c r="X108" s="105"/>
      <c r="Y108" s="909" t="str">
        <f>VLOOKUP(Y110,'[1]FDN Details'!$B93:AF572,3)</f>
        <v>A+6</v>
      </c>
      <c r="Z108" s="909"/>
      <c r="AA108" s="105"/>
      <c r="AB108" s="909" t="str">
        <f>VLOOKUP(AB110,'[1]FDN Details'!$B93:AI572,3)</f>
        <v>D45+9</v>
      </c>
      <c r="AC108" s="909"/>
      <c r="AD108" s="105"/>
      <c r="AE108" s="909" t="str">
        <f>VLOOKUP(AE110,'[1]FDN Details'!$B93:AL572,3)</f>
        <v>D45+6</v>
      </c>
      <c r="AF108" s="909"/>
      <c r="AG108" s="105"/>
      <c r="AH108" s="909" t="str">
        <f>VLOOKUP(AH110,'[1]FDN Details'!$B93:AO572,3)</f>
        <v>A+0</v>
      </c>
      <c r="AI108" s="909"/>
      <c r="AJ108" s="105"/>
      <c r="AK108" s="909" t="str">
        <f>VLOOKUP(AK110,'[1]FDN Details'!$B93:AR572,3)</f>
        <v>D45+0</v>
      </c>
      <c r="AL108" s="909"/>
      <c r="AM108" s="105"/>
      <c r="AN108" s="909" t="str">
        <f>VLOOKUP(AN110,'[1]FDN Details'!$B93:AU572,3)</f>
        <v>C2+0</v>
      </c>
      <c r="AO108" s="909"/>
      <c r="AP108" s="105"/>
      <c r="AQ108" s="909" t="str">
        <f>VLOOKUP(AQ110,'[1]FDN Details'!$B93:AX572,3)</f>
        <v>A+6</v>
      </c>
      <c r="AR108" s="909"/>
      <c r="AS108" s="105"/>
      <c r="AT108" s="105"/>
      <c r="AU108" s="1005"/>
      <c r="AV108" s="938"/>
      <c r="AW108" s="938"/>
      <c r="AX108" s="938"/>
      <c r="AY108" s="938"/>
      <c r="AZ108" s="938"/>
      <c r="BA108" s="941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</row>
    <row r="109" spans="1:64" s="101" customFormat="1" x14ac:dyDescent="0.35">
      <c r="A109" s="100"/>
      <c r="B109" s="1001"/>
      <c r="C109" s="132"/>
      <c r="D109" s="911"/>
      <c r="E109" s="911"/>
      <c r="F109" s="105"/>
      <c r="G109" s="911"/>
      <c r="H109" s="911"/>
      <c r="I109" s="136"/>
      <c r="J109" s="911"/>
      <c r="K109" s="911"/>
      <c r="L109" s="146"/>
      <c r="M109" s="911"/>
      <c r="N109" s="911"/>
      <c r="O109" s="105"/>
      <c r="P109" s="911"/>
      <c r="Q109" s="911"/>
      <c r="R109" s="136"/>
      <c r="S109" s="911"/>
      <c r="T109" s="911"/>
      <c r="U109" s="136"/>
      <c r="V109" s="911"/>
      <c r="W109" s="911"/>
      <c r="X109" s="132"/>
      <c r="Y109" s="911"/>
      <c r="Z109" s="911"/>
      <c r="AA109" s="105"/>
      <c r="AB109" s="911"/>
      <c r="AC109" s="911"/>
      <c r="AD109" s="105"/>
      <c r="AE109" s="911"/>
      <c r="AF109" s="911"/>
      <c r="AG109" s="105"/>
      <c r="AH109" s="911"/>
      <c r="AI109" s="911"/>
      <c r="AJ109" s="141"/>
      <c r="AK109" s="911"/>
      <c r="AL109" s="911"/>
      <c r="AM109" s="141"/>
      <c r="AN109" s="911"/>
      <c r="AO109" s="911"/>
      <c r="AP109" s="141"/>
      <c r="AQ109" s="911"/>
      <c r="AR109" s="911"/>
      <c r="AS109" s="141"/>
      <c r="AT109" s="141"/>
      <c r="AU109" s="1005"/>
      <c r="AV109" s="938"/>
      <c r="AW109" s="938"/>
      <c r="AX109" s="938"/>
      <c r="AY109" s="938"/>
      <c r="AZ109" s="938"/>
      <c r="BA109" s="941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</row>
    <row r="110" spans="1:64" s="148" customFormat="1" x14ac:dyDescent="0.35">
      <c r="A110" s="147"/>
      <c r="B110" s="1001"/>
      <c r="C110" s="137"/>
      <c r="D110" s="131">
        <f>AQ99+1</f>
        <v>121</v>
      </c>
      <c r="E110" s="131"/>
      <c r="F110" s="131"/>
      <c r="G110" s="131">
        <f>D110+1</f>
        <v>122</v>
      </c>
      <c r="H110" s="131"/>
      <c r="I110" s="131"/>
      <c r="J110" s="131">
        <f>G110+1</f>
        <v>123</v>
      </c>
      <c r="K110" s="131"/>
      <c r="L110" s="131"/>
      <c r="M110" s="131">
        <f>J110+1</f>
        <v>124</v>
      </c>
      <c r="N110" s="131"/>
      <c r="O110" s="131"/>
      <c r="P110" s="131">
        <f>M110+1</f>
        <v>125</v>
      </c>
      <c r="Q110" s="131"/>
      <c r="R110" s="131"/>
      <c r="S110" s="131">
        <f>P110+1</f>
        <v>126</v>
      </c>
      <c r="T110" s="131"/>
      <c r="U110" s="131"/>
      <c r="V110" s="131">
        <f>S110+1</f>
        <v>127</v>
      </c>
      <c r="W110" s="131"/>
      <c r="X110" s="137"/>
      <c r="Y110" s="131">
        <f>V110+1</f>
        <v>128</v>
      </c>
      <c r="Z110" s="131"/>
      <c r="AA110" s="131"/>
      <c r="AB110" s="131">
        <f>Y110+1</f>
        <v>129</v>
      </c>
      <c r="AC110" s="131"/>
      <c r="AD110" s="131"/>
      <c r="AE110" s="131">
        <f>AB110+1</f>
        <v>130</v>
      </c>
      <c r="AF110" s="131"/>
      <c r="AG110" s="131"/>
      <c r="AH110" s="131">
        <f>AE110+1</f>
        <v>131</v>
      </c>
      <c r="AI110" s="131"/>
      <c r="AJ110" s="143"/>
      <c r="AK110" s="131">
        <f>AH110+1</f>
        <v>132</v>
      </c>
      <c r="AL110" s="131"/>
      <c r="AM110" s="143"/>
      <c r="AN110" s="131">
        <f>AK110+1</f>
        <v>133</v>
      </c>
      <c r="AO110" s="131"/>
      <c r="AP110" s="143"/>
      <c r="AQ110" s="131">
        <f>AN110+1</f>
        <v>134</v>
      </c>
      <c r="AR110" s="131"/>
      <c r="AS110" s="143"/>
      <c r="AT110" s="143"/>
      <c r="AU110" s="1005"/>
      <c r="AV110" s="938"/>
      <c r="AW110" s="938"/>
      <c r="AX110" s="938"/>
      <c r="AY110" s="938"/>
      <c r="AZ110" s="938"/>
      <c r="BA110" s="941"/>
      <c r="BB110" s="147"/>
      <c r="BC110" s="147"/>
      <c r="BD110" s="147"/>
      <c r="BE110" s="147"/>
      <c r="BF110" s="147"/>
      <c r="BG110" s="147"/>
      <c r="BH110" s="147"/>
      <c r="BI110" s="147"/>
      <c r="BJ110" s="147"/>
      <c r="BK110" s="147"/>
      <c r="BL110" s="147"/>
    </row>
    <row r="111" spans="1:64" x14ac:dyDescent="0.35">
      <c r="A111" s="77"/>
      <c r="B111" s="1001"/>
      <c r="C111" s="920" t="s">
        <v>2777</v>
      </c>
      <c r="D111" s="921"/>
      <c r="E111" s="921"/>
      <c r="F111" s="921"/>
      <c r="G111" s="921"/>
      <c r="H111" s="921"/>
      <c r="I111" s="921"/>
      <c r="J111" s="921"/>
      <c r="K111" s="921"/>
      <c r="L111" s="921"/>
      <c r="M111" s="921"/>
      <c r="N111" s="921"/>
      <c r="O111" s="921"/>
      <c r="P111" s="921"/>
      <c r="Q111" s="921"/>
      <c r="R111" s="921"/>
      <c r="S111" s="921"/>
      <c r="T111" s="921"/>
      <c r="U111" s="921"/>
      <c r="V111" s="921"/>
      <c r="W111" s="921"/>
      <c r="X111" s="921"/>
      <c r="Y111" s="921"/>
      <c r="Z111" s="921"/>
      <c r="AA111" s="921"/>
      <c r="AB111" s="921"/>
      <c r="AC111" s="921"/>
      <c r="AD111" s="921"/>
      <c r="AE111" s="921"/>
      <c r="AF111" s="921"/>
      <c r="AG111" s="921"/>
      <c r="AH111" s="921"/>
      <c r="AI111" s="921"/>
      <c r="AJ111" s="921"/>
      <c r="AK111" s="921"/>
      <c r="AL111" s="921"/>
      <c r="AM111" s="921"/>
      <c r="AN111" s="921"/>
      <c r="AO111" s="921"/>
      <c r="AP111" s="921"/>
      <c r="AQ111" s="921"/>
      <c r="AR111" s="921"/>
      <c r="AS111" s="921"/>
      <c r="AT111" s="105"/>
      <c r="AU111" s="1005"/>
      <c r="AV111" s="938"/>
      <c r="AW111" s="938"/>
      <c r="AX111" s="938"/>
      <c r="AY111" s="938"/>
      <c r="AZ111" s="938"/>
      <c r="BA111" s="941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</row>
    <row r="112" spans="1:64" x14ac:dyDescent="0.35">
      <c r="A112" s="77"/>
      <c r="B112" s="1001"/>
      <c r="C112" s="80"/>
      <c r="D112" s="80"/>
      <c r="E112" s="80"/>
      <c r="F112" s="105"/>
      <c r="G112" s="80"/>
      <c r="H112" s="80"/>
      <c r="I112" s="105"/>
      <c r="J112" s="80"/>
      <c r="K112" s="80"/>
      <c r="L112" s="105"/>
      <c r="M112" s="80"/>
      <c r="N112" s="80"/>
      <c r="O112" s="105"/>
      <c r="P112" s="80"/>
      <c r="Q112" s="80"/>
      <c r="R112" s="105"/>
      <c r="S112" s="80"/>
      <c r="T112" s="80"/>
      <c r="U112" s="105"/>
      <c r="V112" s="80"/>
      <c r="W112" s="80"/>
      <c r="X112" s="105"/>
      <c r="Y112" s="80"/>
      <c r="Z112" s="80"/>
      <c r="AA112" s="105"/>
      <c r="AB112" s="80"/>
      <c r="AC112" s="80"/>
      <c r="AD112" s="105"/>
      <c r="AE112" s="80"/>
      <c r="AF112" s="80"/>
      <c r="AG112" s="105"/>
      <c r="AH112" s="80"/>
      <c r="AI112" s="80"/>
      <c r="AJ112" s="105"/>
      <c r="AK112" s="80"/>
      <c r="AL112" s="80"/>
      <c r="AM112" s="105"/>
      <c r="AN112" s="80"/>
      <c r="AO112" s="80"/>
      <c r="AP112" s="105"/>
      <c r="AQ112" s="80"/>
      <c r="AR112" s="132"/>
      <c r="AS112" s="105"/>
      <c r="AT112" s="105"/>
      <c r="AU112" s="1005"/>
      <c r="AV112" s="938"/>
      <c r="AW112" s="938"/>
      <c r="AX112" s="938"/>
      <c r="AY112" s="938"/>
      <c r="AZ112" s="938"/>
      <c r="BA112" s="941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</row>
    <row r="113" spans="1:64" x14ac:dyDescent="0.35">
      <c r="A113" s="77"/>
      <c r="B113" s="1001"/>
      <c r="C113" s="80"/>
      <c r="D113" s="80"/>
      <c r="E113" s="80"/>
      <c r="F113" s="105"/>
      <c r="G113" s="80"/>
      <c r="H113" s="80"/>
      <c r="I113" s="105"/>
      <c r="J113" s="80"/>
      <c r="K113" s="80"/>
      <c r="L113" s="105"/>
      <c r="M113" s="80"/>
      <c r="N113" s="80"/>
      <c r="O113" s="105"/>
      <c r="P113" s="80"/>
      <c r="Q113" s="80"/>
      <c r="R113" s="105"/>
      <c r="S113" s="80"/>
      <c r="T113" s="80"/>
      <c r="U113" s="105"/>
      <c r="V113" s="80"/>
      <c r="W113" s="80"/>
      <c r="X113" s="105"/>
      <c r="Y113" s="80"/>
      <c r="Z113" s="80"/>
      <c r="AA113" s="105"/>
      <c r="AB113" s="80"/>
      <c r="AC113" s="80"/>
      <c r="AD113" s="105"/>
      <c r="AE113" s="80"/>
      <c r="AF113" s="80"/>
      <c r="AG113" s="105"/>
      <c r="AH113" s="80"/>
      <c r="AI113" s="80"/>
      <c r="AJ113" s="105"/>
      <c r="AK113" s="80"/>
      <c r="AL113" s="80"/>
      <c r="AM113" s="105"/>
      <c r="AN113" s="80"/>
      <c r="AO113" s="80"/>
      <c r="AP113" s="105"/>
      <c r="AQ113" s="80"/>
      <c r="AR113" s="80"/>
      <c r="AS113" s="105"/>
      <c r="AT113" s="105"/>
      <c r="AU113" s="1005"/>
      <c r="AV113" s="938"/>
      <c r="AW113" s="938"/>
      <c r="AX113" s="938"/>
      <c r="AY113" s="938"/>
      <c r="AZ113" s="938"/>
      <c r="BA113" s="941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</row>
    <row r="114" spans="1:64" ht="17" thickBot="1" x14ac:dyDescent="0.4">
      <c r="A114" s="77"/>
      <c r="B114" s="1001"/>
      <c r="C114" s="80"/>
      <c r="D114" s="139"/>
      <c r="E114" s="113"/>
      <c r="F114" s="105"/>
      <c r="G114" s="919"/>
      <c r="H114" s="919"/>
      <c r="I114" s="105"/>
      <c r="J114" s="919"/>
      <c r="K114" s="919"/>
      <c r="L114" s="105"/>
      <c r="M114" s="919"/>
      <c r="N114" s="919"/>
      <c r="O114" s="105"/>
      <c r="P114" s="919"/>
      <c r="Q114" s="919"/>
      <c r="R114" s="105"/>
      <c r="S114" s="919"/>
      <c r="T114" s="919"/>
      <c r="U114" s="105"/>
      <c r="V114" s="919"/>
      <c r="W114" s="919"/>
      <c r="X114" s="105"/>
      <c r="Y114" s="919"/>
      <c r="Z114" s="919"/>
      <c r="AA114" s="105"/>
      <c r="AB114" s="919"/>
      <c r="AC114" s="919"/>
      <c r="AD114" s="105"/>
      <c r="AE114" s="919"/>
      <c r="AF114" s="919"/>
      <c r="AG114" s="105"/>
      <c r="AH114" s="919"/>
      <c r="AI114" s="919"/>
      <c r="AJ114" s="105"/>
      <c r="AK114" s="919"/>
      <c r="AL114" s="919"/>
      <c r="AM114" s="105"/>
      <c r="AN114" s="919"/>
      <c r="AO114" s="919"/>
      <c r="AP114" s="105"/>
      <c r="AQ114" s="936"/>
      <c r="AR114" s="936"/>
      <c r="AS114" s="105"/>
      <c r="AT114" s="105"/>
      <c r="AU114" s="1005"/>
      <c r="AV114" s="939"/>
      <c r="AW114" s="939"/>
      <c r="AX114" s="939"/>
      <c r="AY114" s="939"/>
      <c r="AZ114" s="939"/>
      <c r="BA114" s="942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</row>
    <row r="115" spans="1:64" ht="18" customHeight="1" thickTop="1" thickBot="1" x14ac:dyDescent="0.4">
      <c r="A115" s="77"/>
      <c r="B115" s="1001"/>
      <c r="C115" s="105"/>
      <c r="D115" s="150" t="s">
        <v>85</v>
      </c>
      <c r="E115" s="151" t="s">
        <v>86</v>
      </c>
      <c r="F115" s="105"/>
      <c r="G115" s="150" t="s">
        <v>85</v>
      </c>
      <c r="H115" s="151" t="s">
        <v>86</v>
      </c>
      <c r="I115" s="105"/>
      <c r="J115" s="150" t="s">
        <v>85</v>
      </c>
      <c r="K115" s="151" t="s">
        <v>86</v>
      </c>
      <c r="L115" s="105"/>
      <c r="M115" s="150" t="s">
        <v>85</v>
      </c>
      <c r="N115" s="151" t="s">
        <v>86</v>
      </c>
      <c r="O115" s="105"/>
      <c r="P115" s="150" t="s">
        <v>85</v>
      </c>
      <c r="Q115" s="151" t="s">
        <v>86</v>
      </c>
      <c r="R115" s="105"/>
      <c r="S115" s="150" t="s">
        <v>85</v>
      </c>
      <c r="T115" s="151" t="s">
        <v>86</v>
      </c>
      <c r="U115" s="105"/>
      <c r="V115" s="150" t="s">
        <v>85</v>
      </c>
      <c r="W115" s="151" t="s">
        <v>86</v>
      </c>
      <c r="X115" s="105"/>
      <c r="Y115" s="150" t="s">
        <v>85</v>
      </c>
      <c r="Z115" s="151" t="s">
        <v>86</v>
      </c>
      <c r="AA115" s="105"/>
      <c r="AB115" s="150" t="s">
        <v>85</v>
      </c>
      <c r="AC115" s="151" t="s">
        <v>86</v>
      </c>
      <c r="AD115" s="105"/>
      <c r="AE115" s="150" t="s">
        <v>85</v>
      </c>
      <c r="AF115" s="151" t="s">
        <v>86</v>
      </c>
      <c r="AG115" s="105"/>
      <c r="AH115" s="150" t="s">
        <v>85</v>
      </c>
      <c r="AI115" s="151" t="s">
        <v>86</v>
      </c>
      <c r="AJ115" s="105"/>
      <c r="AK115" s="150" t="s">
        <v>85</v>
      </c>
      <c r="AL115" s="151" t="s">
        <v>86</v>
      </c>
      <c r="AM115" s="105"/>
      <c r="AN115" s="150" t="s">
        <v>85</v>
      </c>
      <c r="AO115" s="151" t="s">
        <v>86</v>
      </c>
      <c r="AP115" s="105"/>
      <c r="AQ115" s="150" t="s">
        <v>85</v>
      </c>
      <c r="AR115" s="151" t="s">
        <v>86</v>
      </c>
      <c r="AS115" s="156"/>
      <c r="AT115" s="105"/>
      <c r="AU115" s="1005"/>
      <c r="AV115" s="918">
        <v>14</v>
      </c>
      <c r="AW115" s="918">
        <f>COUNTIF(K114:AR114,"FC")</f>
        <v>0</v>
      </c>
      <c r="AX115" s="918">
        <f>COUNTIF(J113:AR113,"EC")</f>
        <v>0</v>
      </c>
      <c r="AY115" s="918">
        <f>COUNTIF(J117:AR117,"E")</f>
        <v>0</v>
      </c>
      <c r="AZ115" s="918">
        <f>COUNTIF(J114:AR114,"TW")</f>
        <v>0</v>
      </c>
      <c r="BA115" s="91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</row>
    <row r="116" spans="1:64" ht="18" customHeight="1" thickTop="1" thickBot="1" x14ac:dyDescent="0.4">
      <c r="A116" s="77"/>
      <c r="B116" s="1001"/>
      <c r="C116" s="105"/>
      <c r="D116" s="153" t="s">
        <v>89</v>
      </c>
      <c r="E116" s="154" t="s">
        <v>90</v>
      </c>
      <c r="F116" s="105"/>
      <c r="G116" s="153" t="s">
        <v>89</v>
      </c>
      <c r="H116" s="154" t="s">
        <v>90</v>
      </c>
      <c r="I116" s="105" t="s">
        <v>68</v>
      </c>
      <c r="J116" s="153" t="s">
        <v>89</v>
      </c>
      <c r="K116" s="154" t="s">
        <v>90</v>
      </c>
      <c r="L116" s="105"/>
      <c r="M116" s="153" t="s">
        <v>89</v>
      </c>
      <c r="N116" s="154" t="s">
        <v>90</v>
      </c>
      <c r="O116" s="105"/>
      <c r="P116" s="153" t="s">
        <v>89</v>
      </c>
      <c r="Q116" s="154" t="s">
        <v>90</v>
      </c>
      <c r="R116" s="105"/>
      <c r="S116" s="153" t="s">
        <v>89</v>
      </c>
      <c r="T116" s="154" t="s">
        <v>90</v>
      </c>
      <c r="U116" s="105"/>
      <c r="V116" s="153" t="s">
        <v>89</v>
      </c>
      <c r="W116" s="154" t="s">
        <v>90</v>
      </c>
      <c r="X116" s="105"/>
      <c r="Y116" s="153" t="s">
        <v>89</v>
      </c>
      <c r="Z116" s="154" t="s">
        <v>90</v>
      </c>
      <c r="AA116" s="105"/>
      <c r="AB116" s="153" t="s">
        <v>89</v>
      </c>
      <c r="AC116" s="154" t="s">
        <v>90</v>
      </c>
      <c r="AD116" s="105"/>
      <c r="AE116" s="153" t="s">
        <v>89</v>
      </c>
      <c r="AF116" s="154" t="s">
        <v>90</v>
      </c>
      <c r="AG116" s="105"/>
      <c r="AH116" s="153" t="s">
        <v>89</v>
      </c>
      <c r="AI116" s="154" t="s">
        <v>90</v>
      </c>
      <c r="AJ116" s="105"/>
      <c r="AK116" s="153" t="s">
        <v>89</v>
      </c>
      <c r="AL116" s="154" t="s">
        <v>90</v>
      </c>
      <c r="AM116" s="105"/>
      <c r="AN116" s="153" t="s">
        <v>89</v>
      </c>
      <c r="AO116" s="154" t="s">
        <v>90</v>
      </c>
      <c r="AP116" s="105"/>
      <c r="AQ116" s="153" t="s">
        <v>89</v>
      </c>
      <c r="AR116" s="154" t="s">
        <v>90</v>
      </c>
      <c r="AS116" s="156"/>
      <c r="AT116" s="105"/>
      <c r="AU116" s="1005"/>
      <c r="AV116" s="918"/>
      <c r="AW116" s="918"/>
      <c r="AX116" s="918"/>
      <c r="AY116" s="918"/>
      <c r="AZ116" s="918"/>
      <c r="BA116" s="91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</row>
    <row r="117" spans="1:64" ht="17.5" thickTop="1" thickBot="1" x14ac:dyDescent="0.4">
      <c r="A117" s="77"/>
      <c r="B117" s="1001"/>
      <c r="C117" s="80"/>
      <c r="D117" s="119">
        <v>0</v>
      </c>
      <c r="E117" s="124" t="str">
        <f>VLOOKUP(D121,'[1]FDN Details'!$B93:Q571,16,0)</f>
        <v>-</v>
      </c>
      <c r="F117" s="125">
        <f>VLOOKUP(D121,'[1]FDN Details'!$B93:P571,15,0)</f>
        <v>400</v>
      </c>
      <c r="G117" s="119">
        <v>0</v>
      </c>
      <c r="H117" s="124" t="str">
        <f>VLOOKUP(G121,'[1]FDN Details'!$B93:T571,16,0)</f>
        <v>-</v>
      </c>
      <c r="I117" s="125">
        <f>VLOOKUP(G121,'[1]FDN Details'!$B93:S571,15,0)</f>
        <v>402</v>
      </c>
      <c r="J117" s="119">
        <v>0</v>
      </c>
      <c r="K117" s="124" t="str">
        <f>VLOOKUP(J121,'[1]FDN Details'!$B93:W571,16,0)</f>
        <v>-</v>
      </c>
      <c r="L117" s="125">
        <f>VLOOKUP(J121,'[1]FDN Details'!$B93:V571,15,0)</f>
        <v>400</v>
      </c>
      <c r="M117" s="119">
        <v>0</v>
      </c>
      <c r="N117" s="124" t="str">
        <f>VLOOKUP(M121,'[1]FDN Details'!$B93:Z571,16,0)</f>
        <v>-</v>
      </c>
      <c r="O117" s="125">
        <f>VLOOKUP(M121,'[1]FDN Details'!$B93:Y571,15,0)</f>
        <v>400</v>
      </c>
      <c r="P117" s="119">
        <v>0</v>
      </c>
      <c r="Q117" s="124" t="str">
        <f>VLOOKUP(P121,'[1]FDN Details'!$B93:AC571,16,0)</f>
        <v>-</v>
      </c>
      <c r="R117" s="125">
        <f>VLOOKUP(P121,'[1]FDN Details'!$B93:AB571,15,0)</f>
        <v>410</v>
      </c>
      <c r="S117" s="119">
        <v>0</v>
      </c>
      <c r="T117" s="124" t="str">
        <f>VLOOKUP(S121,'[1]FDN Details'!$B93:AF571,16,0)</f>
        <v>-</v>
      </c>
      <c r="U117" s="125">
        <f>VLOOKUP(S121,'[1]FDN Details'!$B93:AE571,15,0)</f>
        <v>410</v>
      </c>
      <c r="V117" s="119">
        <v>0</v>
      </c>
      <c r="W117" s="124" t="str">
        <f>VLOOKUP(V121,'[1]FDN Details'!$B93:AI571,16,0)</f>
        <v>-</v>
      </c>
      <c r="X117" s="125">
        <f>VLOOKUP(V121,'[1]FDN Details'!$B93:AH571,15,0)</f>
        <v>395</v>
      </c>
      <c r="Y117" s="119">
        <v>0</v>
      </c>
      <c r="Z117" s="124" t="str">
        <f>VLOOKUP(Y121,'[1]FDN Details'!$B93:AL571,16,0)</f>
        <v>-</v>
      </c>
      <c r="AA117" s="125">
        <f>VLOOKUP(Y121,'[1]FDN Details'!$B93:AK571,15,0)</f>
        <v>388</v>
      </c>
      <c r="AB117" s="119">
        <v>0</v>
      </c>
      <c r="AC117" s="124" t="str">
        <f>VLOOKUP(AB121,'[1]FDN Details'!$B93:AO571,16,0)</f>
        <v>-</v>
      </c>
      <c r="AD117" s="125">
        <f>VLOOKUP(AB121,'[1]FDN Details'!$B93:AN571,15,0)</f>
        <v>382</v>
      </c>
      <c r="AE117" s="119">
        <v>0</v>
      </c>
      <c r="AF117" s="124" t="str">
        <f>VLOOKUP(AE121,'[1]FDN Details'!$B93:AR571,16,0)</f>
        <v>-</v>
      </c>
      <c r="AG117" s="125">
        <f>VLOOKUP(AE121,'[1]FDN Details'!$B93:AQ571,15,0)</f>
        <v>406</v>
      </c>
      <c r="AH117" s="119">
        <v>0</v>
      </c>
      <c r="AI117" s="124" t="str">
        <f>VLOOKUP(AH121,'[1]FDN Details'!$B93:AU571,16,0)</f>
        <v>-</v>
      </c>
      <c r="AJ117" s="125">
        <f>VLOOKUP(AH121,'[1]FDN Details'!$B93:AT571,15,0)</f>
        <v>380</v>
      </c>
      <c r="AK117" s="119">
        <v>0</v>
      </c>
      <c r="AL117" s="124" t="str">
        <f>VLOOKUP(AK121,'[1]FDN Details'!$B93:AX571,16,0)</f>
        <v>-</v>
      </c>
      <c r="AM117" s="125">
        <f>VLOOKUP(AK121,'[1]FDN Details'!$B93:AW571,15,0)</f>
        <v>436</v>
      </c>
      <c r="AN117" s="119">
        <v>0</v>
      </c>
      <c r="AO117" s="124" t="str">
        <f>VLOOKUP(AN121,'[1]FDN Details'!$B93:BA571,16,0)</f>
        <v>-</v>
      </c>
      <c r="AP117" s="125">
        <f>VLOOKUP(AN121,'[1]FDN Details'!$B93:AZ571,15,0)</f>
        <v>409.05200000000002</v>
      </c>
      <c r="AQ117" s="119">
        <v>0</v>
      </c>
      <c r="AR117" s="124" t="str">
        <f>VLOOKUP(AQ121,'[1]FDN Details'!$B93:BD571,16,0)</f>
        <v>-</v>
      </c>
      <c r="AS117" s="125">
        <f>VLOOKUP(AQ121,'[1]FDN Details'!$B93:BC571,15,0)</f>
        <v>423</v>
      </c>
      <c r="AT117" s="105"/>
      <c r="AU117" s="1005"/>
      <c r="AV117" s="918"/>
      <c r="AW117" s="918"/>
      <c r="AX117" s="918"/>
      <c r="AY117" s="918"/>
      <c r="AZ117" s="918"/>
      <c r="BA117" s="917"/>
      <c r="BB117" s="83">
        <f>SUM(F117:AS117)</f>
        <v>5641.0519999999997</v>
      </c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</row>
    <row r="118" spans="1:64" s="101" customFormat="1" ht="17.25" customHeight="1" thickTop="1" x14ac:dyDescent="0.35">
      <c r="A118" s="100"/>
      <c r="B118" s="1001"/>
      <c r="C118" s="132"/>
      <c r="D118" s="909" t="str">
        <f>VLOOKUP(D121,'[1]FDN Details'!$B104:K582,2)</f>
        <v>62/2</v>
      </c>
      <c r="E118" s="909"/>
      <c r="F118" s="105"/>
      <c r="G118" s="909" t="str">
        <f>VLOOKUP(G121,'[1]FDN Details'!$B104:N582,2)</f>
        <v>62/3</v>
      </c>
      <c r="H118" s="909"/>
      <c r="I118" s="155"/>
      <c r="J118" s="909" t="str">
        <f>VLOOKUP(J121,'[1]FDN Details'!$B104:Q582,2)</f>
        <v>AP63</v>
      </c>
      <c r="K118" s="909"/>
      <c r="L118" s="132"/>
      <c r="M118" s="909" t="str">
        <f>VLOOKUP(M121,'[1]FDN Details'!$B104:T582,2)</f>
        <v>63/1</v>
      </c>
      <c r="N118" s="909"/>
      <c r="O118" s="132"/>
      <c r="P118" s="909" t="str">
        <f>VLOOKUP(P121,'[1]FDN Details'!$B104:W582,2)</f>
        <v>63/2</v>
      </c>
      <c r="Q118" s="909"/>
      <c r="R118" s="140"/>
      <c r="S118" s="909" t="str">
        <f>VLOOKUP(S121,'[1]FDN Details'!$B104:Z582,2)</f>
        <v>63/3</v>
      </c>
      <c r="T118" s="909"/>
      <c r="U118" s="105"/>
      <c r="V118" s="909" t="str">
        <f>VLOOKUP(V121,'[1]FDN Details'!$B104:AC582,2)</f>
        <v>63/4</v>
      </c>
      <c r="W118" s="909"/>
      <c r="X118" s="140"/>
      <c r="Y118" s="909" t="str">
        <f>VLOOKUP(Y121,'[1]FDN Details'!$B104:AF582,2)</f>
        <v>AP-64</v>
      </c>
      <c r="Z118" s="909"/>
      <c r="AA118" s="105"/>
      <c r="AB118" s="909" t="str">
        <f>VLOOKUP(AB121,'[1]FDN Details'!$B104:AI582,2)</f>
        <v>64/1</v>
      </c>
      <c r="AC118" s="909"/>
      <c r="AD118" s="105"/>
      <c r="AE118" s="909" t="str">
        <f>VLOOKUP(AE121,'[1]FDN Details'!$B104:AL582,2)</f>
        <v>64/2</v>
      </c>
      <c r="AF118" s="909"/>
      <c r="AG118" s="105"/>
      <c r="AH118" s="943" t="str">
        <f>VLOOKUP(AH121,'[1]FDN Details'!$B104:AO582,2)</f>
        <v>64/3</v>
      </c>
      <c r="AI118" s="943"/>
      <c r="AJ118" s="105"/>
      <c r="AK118" s="943" t="str">
        <f>VLOOKUP(AK121,'[1]FDN Details'!$B104:AR582,2)</f>
        <v>64/4</v>
      </c>
      <c r="AL118" s="943"/>
      <c r="AM118" s="105"/>
      <c r="AN118" s="943" t="str">
        <f>VLOOKUP(AN121,'[1]FDN Details'!$B104:AU582,2)</f>
        <v>64/5</v>
      </c>
      <c r="AO118" s="943"/>
      <c r="AP118" s="105"/>
      <c r="AQ118" s="943" t="str">
        <f>VLOOKUP(AQ121,'[1]FDN Details'!$B104:AX582,2)</f>
        <v>65/0</v>
      </c>
      <c r="AR118" s="943"/>
      <c r="AS118" s="132"/>
      <c r="AT118" s="105"/>
      <c r="AU118" s="1005"/>
      <c r="AV118" s="937"/>
      <c r="AW118" s="937"/>
      <c r="AX118" s="937"/>
      <c r="AY118" s="937"/>
      <c r="AZ118" s="937"/>
      <c r="BA118" s="94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</row>
    <row r="119" spans="1:64" s="101" customFormat="1" x14ac:dyDescent="0.35">
      <c r="A119" s="100"/>
      <c r="B119" s="1001"/>
      <c r="C119" s="132"/>
      <c r="D119" s="909" t="str">
        <f>VLOOKUP(D121,'[1]FDN Details'!$B104:K583,3)</f>
        <v>A+6</v>
      </c>
      <c r="E119" s="909"/>
      <c r="F119" s="105"/>
      <c r="G119" s="909" t="str">
        <f>VLOOKUP(G121,'[1]FDN Details'!$B104:N583,3)</f>
        <v>A+6</v>
      </c>
      <c r="H119" s="909"/>
      <c r="I119" s="105"/>
      <c r="J119" s="909" t="str">
        <f>VLOOKUP(J121,'[1]FDN Details'!$B104:Q583,3)</f>
        <v>C1+3</v>
      </c>
      <c r="K119" s="909"/>
      <c r="L119" s="105"/>
      <c r="M119" s="909" t="str">
        <f>VLOOKUP(M121,'[1]FDN Details'!$B104:T583,3)</f>
        <v>A+9</v>
      </c>
      <c r="N119" s="909"/>
      <c r="O119" s="105"/>
      <c r="P119" s="909" t="str">
        <f>VLOOKUP(P121,'[1]FDN Details'!$B104:W583,3)</f>
        <v>A+6</v>
      </c>
      <c r="Q119" s="909"/>
      <c r="R119" s="105"/>
      <c r="S119" s="909" t="str">
        <f>VLOOKUP(S121,'[1]FDN Details'!$B104:Z583,3)</f>
        <v>A+6</v>
      </c>
      <c r="T119" s="909"/>
      <c r="U119" s="105"/>
      <c r="V119" s="909" t="str">
        <f>VLOOKUP(V121,'[1]FDN Details'!$B104:AC583,3)</f>
        <v>A+3</v>
      </c>
      <c r="W119" s="909"/>
      <c r="X119" s="105"/>
      <c r="Y119" s="909" t="str">
        <f>VLOOKUP(Y121,'[1]FDN Details'!$B104:AF583,3)</f>
        <v>B2+0</v>
      </c>
      <c r="Z119" s="909"/>
      <c r="AA119" s="105"/>
      <c r="AB119" s="909" t="str">
        <f>VLOOKUP(AB121,'[1]FDN Details'!$B104:AI583,3)</f>
        <v>A+0</v>
      </c>
      <c r="AC119" s="909"/>
      <c r="AD119" s="105"/>
      <c r="AE119" s="909" t="str">
        <f>VLOOKUP(AE121,'[1]FDN Details'!$B104:AL583,3)</f>
        <v>A+0</v>
      </c>
      <c r="AF119" s="909"/>
      <c r="AG119" s="105"/>
      <c r="AH119" s="909" t="str">
        <f>VLOOKUP(AH121,'[1]FDN Details'!$B104:AO583,3)</f>
        <v>A+3</v>
      </c>
      <c r="AI119" s="909"/>
      <c r="AJ119" s="105"/>
      <c r="AK119" s="909" t="str">
        <f>VLOOKUP(AK121,'[1]FDN Details'!$B104:AR583,3)</f>
        <v>A+0</v>
      </c>
      <c r="AL119" s="909"/>
      <c r="AM119" s="105"/>
      <c r="AN119" s="909" t="str">
        <f>VLOOKUP(AN121,'[1]FDN Details'!$B104:AU583,3)</f>
        <v>A+3</v>
      </c>
      <c r="AO119" s="909"/>
      <c r="AP119" s="105"/>
      <c r="AQ119" s="909" t="str">
        <f>VLOOKUP(AQ121,'[1]FDN Details'!$B104:AX583,3)</f>
        <v>B2+0</v>
      </c>
      <c r="AR119" s="909"/>
      <c r="AS119" s="132"/>
      <c r="AT119" s="105"/>
      <c r="AU119" s="1005"/>
      <c r="AV119" s="938"/>
      <c r="AW119" s="938"/>
      <c r="AX119" s="938"/>
      <c r="AY119" s="938"/>
      <c r="AZ119" s="938"/>
      <c r="BA119" s="941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</row>
    <row r="120" spans="1:64" x14ac:dyDescent="0.35">
      <c r="A120" s="77"/>
      <c r="B120" s="1001"/>
      <c r="C120" s="80"/>
      <c r="D120" s="136"/>
      <c r="E120" s="136"/>
      <c r="F120" s="105"/>
      <c r="G120" s="136"/>
      <c r="H120" s="136"/>
      <c r="I120" s="136"/>
      <c r="J120" s="136"/>
      <c r="K120" s="136"/>
      <c r="L120" s="105"/>
      <c r="M120" s="136"/>
      <c r="N120" s="136"/>
      <c r="O120" s="105"/>
      <c r="P120" s="136"/>
      <c r="Q120" s="136"/>
      <c r="R120" s="136"/>
      <c r="S120" s="157"/>
      <c r="T120" s="158"/>
      <c r="U120" s="136"/>
      <c r="V120" s="136"/>
      <c r="W120" s="136"/>
      <c r="X120" s="80"/>
      <c r="Y120" s="136"/>
      <c r="Z120" s="136"/>
      <c r="AA120" s="105"/>
      <c r="AB120" s="136"/>
      <c r="AC120" s="136"/>
      <c r="AD120" s="105"/>
      <c r="AE120" s="136"/>
      <c r="AF120" s="136"/>
      <c r="AG120" s="105"/>
      <c r="AH120" s="136"/>
      <c r="AI120" s="136"/>
      <c r="AJ120" s="141"/>
      <c r="AK120" s="952">
        <f>AH121+1</f>
        <v>146</v>
      </c>
      <c r="AL120" s="952"/>
      <c r="AM120" s="141"/>
      <c r="AN120" s="143"/>
      <c r="AO120" s="136"/>
      <c r="AP120" s="141"/>
      <c r="AQ120" s="136"/>
      <c r="AR120" s="136"/>
      <c r="AS120" s="141"/>
      <c r="AT120" s="141"/>
      <c r="AU120" s="1005"/>
      <c r="AV120" s="938"/>
      <c r="AW120" s="938"/>
      <c r="AX120" s="938"/>
      <c r="AY120" s="938"/>
      <c r="AZ120" s="938"/>
      <c r="BA120" s="941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</row>
    <row r="121" spans="1:64" s="160" customFormat="1" x14ac:dyDescent="0.35">
      <c r="A121" s="159"/>
      <c r="B121" s="1001"/>
      <c r="C121" s="143"/>
      <c r="D121" s="143">
        <f>AQ110+1</f>
        <v>135</v>
      </c>
      <c r="E121" s="143"/>
      <c r="F121" s="131"/>
      <c r="G121" s="143">
        <f>D121+1</f>
        <v>136</v>
      </c>
      <c r="H121" s="143"/>
      <c r="I121" s="131"/>
      <c r="J121" s="143">
        <f>G121+1</f>
        <v>137</v>
      </c>
      <c r="K121" s="143"/>
      <c r="L121" s="131"/>
      <c r="M121" s="143">
        <f>J121+1</f>
        <v>138</v>
      </c>
      <c r="N121" s="143"/>
      <c r="O121" s="131"/>
      <c r="P121" s="143">
        <f>M121+1</f>
        <v>139</v>
      </c>
      <c r="Q121" s="143"/>
      <c r="R121" s="131"/>
      <c r="S121" s="143">
        <f>P121+1</f>
        <v>140</v>
      </c>
      <c r="T121" s="143"/>
      <c r="U121" s="131"/>
      <c r="V121" s="143">
        <f>S121+1</f>
        <v>141</v>
      </c>
      <c r="W121" s="143"/>
      <c r="X121" s="143"/>
      <c r="Y121" s="143">
        <f>V121+1</f>
        <v>142</v>
      </c>
      <c r="Z121" s="143"/>
      <c r="AA121" s="131"/>
      <c r="AB121" s="143">
        <f>Y121+1</f>
        <v>143</v>
      </c>
      <c r="AC121" s="143"/>
      <c r="AD121" s="131"/>
      <c r="AE121" s="143">
        <f>AB121+1</f>
        <v>144</v>
      </c>
      <c r="AF121" s="143"/>
      <c r="AG121" s="131"/>
      <c r="AH121" s="143">
        <f>AE121+1</f>
        <v>145</v>
      </c>
      <c r="AI121" s="143"/>
      <c r="AJ121" s="143"/>
      <c r="AK121" s="143">
        <f>AH121+1</f>
        <v>146</v>
      </c>
      <c r="AL121" s="143"/>
      <c r="AM121" s="143"/>
      <c r="AN121" s="143">
        <f>AK121+1</f>
        <v>147</v>
      </c>
      <c r="AO121" s="143"/>
      <c r="AP121" s="143"/>
      <c r="AQ121" s="143">
        <f>AN121+1</f>
        <v>148</v>
      </c>
      <c r="AR121" s="143"/>
      <c r="AS121" s="143"/>
      <c r="AT121" s="143"/>
      <c r="AU121" s="1005"/>
      <c r="AV121" s="938"/>
      <c r="AW121" s="938"/>
      <c r="AX121" s="938"/>
      <c r="AY121" s="938"/>
      <c r="AZ121" s="938"/>
      <c r="BA121" s="941"/>
      <c r="BB121" s="159"/>
      <c r="BC121" s="159"/>
      <c r="BD121" s="159"/>
      <c r="BE121" s="159"/>
      <c r="BF121" s="159"/>
      <c r="BG121" s="159"/>
      <c r="BH121" s="159"/>
      <c r="BI121" s="159"/>
      <c r="BJ121" s="159"/>
      <c r="BK121" s="159"/>
      <c r="BL121" s="159"/>
    </row>
    <row r="122" spans="1:64" x14ac:dyDescent="0.35">
      <c r="A122" s="77"/>
      <c r="B122" s="1001"/>
      <c r="C122" s="920" t="s">
        <v>106</v>
      </c>
      <c r="D122" s="921"/>
      <c r="E122" s="921"/>
      <c r="F122" s="921"/>
      <c r="G122" s="921"/>
      <c r="H122" s="921"/>
      <c r="I122" s="921"/>
      <c r="J122" s="921"/>
      <c r="K122" s="921"/>
      <c r="L122" s="921"/>
      <c r="M122" s="921"/>
      <c r="N122" s="921"/>
      <c r="O122" s="921"/>
      <c r="P122" s="921"/>
      <c r="Q122" s="921"/>
      <c r="R122" s="921"/>
      <c r="S122" s="921"/>
      <c r="T122" s="921"/>
      <c r="U122" s="921"/>
      <c r="V122" s="921"/>
      <c r="W122" s="921"/>
      <c r="X122" s="921"/>
      <c r="Y122" s="921"/>
      <c r="Z122" s="921"/>
      <c r="AA122" s="921"/>
      <c r="AB122" s="921"/>
      <c r="AC122" s="921"/>
      <c r="AD122" s="921"/>
      <c r="AE122" s="921"/>
      <c r="AF122" s="921"/>
      <c r="AG122" s="921"/>
      <c r="AH122" s="921"/>
      <c r="AI122" s="921"/>
      <c r="AJ122" s="921"/>
      <c r="AK122" s="921"/>
      <c r="AL122" s="921"/>
      <c r="AM122" s="921"/>
      <c r="AN122" s="921"/>
      <c r="AO122" s="921"/>
      <c r="AP122" s="921"/>
      <c r="AQ122" s="921"/>
      <c r="AR122" s="921"/>
      <c r="AS122" s="921"/>
      <c r="AT122" s="105"/>
      <c r="AU122" s="1005"/>
      <c r="AV122" s="938"/>
      <c r="AW122" s="938"/>
      <c r="AX122" s="938"/>
      <c r="AY122" s="938"/>
      <c r="AZ122" s="938"/>
      <c r="BA122" s="941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</row>
    <row r="123" spans="1:64" x14ac:dyDescent="0.35">
      <c r="A123" s="77"/>
      <c r="B123" s="1001"/>
      <c r="C123" s="80"/>
      <c r="D123" s="80"/>
      <c r="E123" s="80"/>
      <c r="F123" s="105"/>
      <c r="G123" s="80"/>
      <c r="H123" s="80"/>
      <c r="I123" s="105"/>
      <c r="J123" s="80"/>
      <c r="K123" s="80"/>
      <c r="L123" s="105"/>
      <c r="M123" s="80"/>
      <c r="N123" s="80"/>
      <c r="O123" s="105"/>
      <c r="P123" s="80"/>
      <c r="Q123" s="80"/>
      <c r="R123" s="105"/>
      <c r="S123" s="80"/>
      <c r="T123" s="80"/>
      <c r="U123" s="105"/>
      <c r="V123" s="80"/>
      <c r="W123" s="80"/>
      <c r="X123" s="105"/>
      <c r="Y123" s="80"/>
      <c r="Z123" s="80"/>
      <c r="AA123" s="105"/>
      <c r="AB123" s="80"/>
      <c r="AC123" s="80"/>
      <c r="AD123" s="105"/>
      <c r="AE123" s="80"/>
      <c r="AF123" s="80"/>
      <c r="AG123" s="105"/>
      <c r="AH123" s="80"/>
      <c r="AI123" s="80"/>
      <c r="AJ123" s="105"/>
      <c r="AK123" s="80"/>
      <c r="AL123" s="80"/>
      <c r="AM123" s="105"/>
      <c r="AN123" s="80"/>
      <c r="AO123" s="80"/>
      <c r="AP123" s="105"/>
      <c r="AQ123" s="80"/>
      <c r="AR123" s="132"/>
      <c r="AS123" s="105"/>
      <c r="AT123" s="105"/>
      <c r="AU123" s="1005"/>
      <c r="AV123" s="938"/>
      <c r="AW123" s="938"/>
      <c r="AX123" s="938"/>
      <c r="AY123" s="938"/>
      <c r="AZ123" s="938"/>
      <c r="BA123" s="941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</row>
    <row r="124" spans="1:64" x14ac:dyDescent="0.35">
      <c r="A124" s="77"/>
      <c r="B124" s="1001"/>
      <c r="C124" s="80"/>
      <c r="D124" s="80"/>
      <c r="E124" s="80"/>
      <c r="F124" s="105"/>
      <c r="G124" s="80"/>
      <c r="H124" s="80"/>
      <c r="I124" s="105"/>
      <c r="J124" s="80"/>
      <c r="K124" s="80"/>
      <c r="L124" s="105"/>
      <c r="M124" s="80"/>
      <c r="N124" s="80"/>
      <c r="O124" s="105"/>
      <c r="P124" s="80"/>
      <c r="Q124" s="80"/>
      <c r="R124" s="105"/>
      <c r="S124" s="80"/>
      <c r="T124" s="80"/>
      <c r="U124" s="105"/>
      <c r="V124" s="80"/>
      <c r="W124" s="80"/>
      <c r="X124" s="105"/>
      <c r="Y124" s="80"/>
      <c r="Z124" s="80"/>
      <c r="AA124" s="105"/>
      <c r="AB124" s="80"/>
      <c r="AC124" s="80"/>
      <c r="AD124" s="105"/>
      <c r="AE124" s="80"/>
      <c r="AF124" s="80"/>
      <c r="AG124" s="105"/>
      <c r="AH124" s="80"/>
      <c r="AI124" s="80"/>
      <c r="AJ124" s="105"/>
      <c r="AK124" s="80"/>
      <c r="AL124" s="80"/>
      <c r="AM124" s="105"/>
      <c r="AN124" s="80"/>
      <c r="AO124" s="80"/>
      <c r="AP124" s="105"/>
      <c r="AQ124" s="80"/>
      <c r="AR124" s="80"/>
      <c r="AS124" s="105"/>
      <c r="AT124" s="105"/>
      <c r="AU124" s="1005"/>
      <c r="AV124" s="938"/>
      <c r="AW124" s="938"/>
      <c r="AX124" s="938"/>
      <c r="AY124" s="938"/>
      <c r="AZ124" s="938"/>
      <c r="BA124" s="941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</row>
    <row r="125" spans="1:64" ht="17" thickBot="1" x14ac:dyDescent="0.4">
      <c r="A125" s="77"/>
      <c r="B125" s="1001"/>
      <c r="C125" s="80"/>
      <c r="D125" s="139"/>
      <c r="E125" s="113"/>
      <c r="F125" s="105"/>
      <c r="G125" s="919"/>
      <c r="H125" s="919"/>
      <c r="I125" s="105"/>
      <c r="J125" s="919"/>
      <c r="K125" s="919"/>
      <c r="L125" s="105"/>
      <c r="M125" s="919"/>
      <c r="N125" s="919"/>
      <c r="O125" s="105"/>
      <c r="P125" s="919"/>
      <c r="Q125" s="919"/>
      <c r="R125" s="105"/>
      <c r="S125" s="919"/>
      <c r="T125" s="919"/>
      <c r="U125" s="105"/>
      <c r="V125" s="919"/>
      <c r="W125" s="919"/>
      <c r="X125" s="105"/>
      <c r="Y125" s="919"/>
      <c r="Z125" s="919"/>
      <c r="AA125" s="105"/>
      <c r="AB125" s="919"/>
      <c r="AC125" s="919"/>
      <c r="AD125" s="105"/>
      <c r="AE125" s="919"/>
      <c r="AF125" s="919"/>
      <c r="AG125" s="105"/>
      <c r="AH125" s="919" t="s">
        <v>107</v>
      </c>
      <c r="AI125" s="919"/>
      <c r="AJ125" s="105"/>
      <c r="AK125" s="919" t="s">
        <v>107</v>
      </c>
      <c r="AL125" s="919"/>
      <c r="AM125" s="105"/>
      <c r="AN125" s="919"/>
      <c r="AO125" s="919"/>
      <c r="AP125" s="105"/>
      <c r="AQ125" s="936"/>
      <c r="AR125" s="936"/>
      <c r="AS125" s="105"/>
      <c r="AT125" s="105"/>
      <c r="AU125" s="1005"/>
      <c r="AV125" s="939">
        <f>COUNTA(J129:AR129)</f>
        <v>12</v>
      </c>
      <c r="AW125" s="939">
        <f>COUNTIF(K124:AR124,"FC")</f>
        <v>0</v>
      </c>
      <c r="AX125" s="939">
        <f>COUNTIF(J123:AR123,"EC")</f>
        <v>0</v>
      </c>
      <c r="AY125" s="939">
        <f>COUNTIF(J127:AR127,"E")</f>
        <v>0</v>
      </c>
      <c r="AZ125" s="939">
        <f>COUNTIF(J124:AR124,"TW")</f>
        <v>0</v>
      </c>
      <c r="BA125" s="942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</row>
    <row r="126" spans="1:64" ht="17.5" thickTop="1" thickBot="1" x14ac:dyDescent="0.4">
      <c r="A126" s="77"/>
      <c r="B126" s="1001"/>
      <c r="C126" s="105"/>
      <c r="D126" s="150" t="s">
        <v>85</v>
      </c>
      <c r="E126" s="151" t="s">
        <v>86</v>
      </c>
      <c r="F126" s="105"/>
      <c r="G126" s="150" t="s">
        <v>85</v>
      </c>
      <c r="H126" s="151" t="s">
        <v>86</v>
      </c>
      <c r="I126" s="105"/>
      <c r="J126" s="150" t="s">
        <v>85</v>
      </c>
      <c r="K126" s="151" t="s">
        <v>86</v>
      </c>
      <c r="L126" s="105"/>
      <c r="M126" s="150" t="s">
        <v>85</v>
      </c>
      <c r="N126" s="151" t="s">
        <v>86</v>
      </c>
      <c r="O126" s="105"/>
      <c r="P126" s="150" t="s">
        <v>85</v>
      </c>
      <c r="Q126" s="151" t="s">
        <v>86</v>
      </c>
      <c r="R126" s="105"/>
      <c r="S126" s="150" t="s">
        <v>85</v>
      </c>
      <c r="T126" s="151" t="s">
        <v>86</v>
      </c>
      <c r="U126" s="105"/>
      <c r="V126" s="150" t="s">
        <v>85</v>
      </c>
      <c r="W126" s="151" t="s">
        <v>86</v>
      </c>
      <c r="X126" s="105"/>
      <c r="Y126" s="150" t="s">
        <v>85</v>
      </c>
      <c r="Z126" s="151" t="s">
        <v>86</v>
      </c>
      <c r="AA126" s="105"/>
      <c r="AB126" s="150" t="s">
        <v>85</v>
      </c>
      <c r="AC126" s="151" t="s">
        <v>86</v>
      </c>
      <c r="AD126" s="105"/>
      <c r="AE126" s="150" t="s">
        <v>85</v>
      </c>
      <c r="AF126" s="151" t="s">
        <v>86</v>
      </c>
      <c r="AG126" s="105"/>
      <c r="AH126" s="170" t="s">
        <v>85</v>
      </c>
      <c r="AI126" s="171" t="s">
        <v>86</v>
      </c>
      <c r="AJ126" s="105"/>
      <c r="AK126" s="170" t="s">
        <v>85</v>
      </c>
      <c r="AL126" s="171" t="s">
        <v>86</v>
      </c>
      <c r="AM126" s="105"/>
      <c r="AN126" s="745" t="s">
        <v>85</v>
      </c>
      <c r="AO126" s="746" t="s">
        <v>86</v>
      </c>
      <c r="AP126" s="105"/>
      <c r="AQ126" s="150" t="s">
        <v>85</v>
      </c>
      <c r="AR126" s="151" t="s">
        <v>86</v>
      </c>
      <c r="AS126" s="156"/>
      <c r="AT126" s="105"/>
      <c r="AU126" s="1005"/>
      <c r="AV126" s="918">
        <v>14</v>
      </c>
      <c r="AW126" s="918">
        <f>COUNTIF(K125:AR125,"FC")</f>
        <v>2</v>
      </c>
      <c r="AX126" s="918">
        <f>COUNTIF(J124:AR124,"EC")</f>
        <v>0</v>
      </c>
      <c r="AY126" s="918">
        <f>COUNTIF(J128:AR128,"E")</f>
        <v>1</v>
      </c>
      <c r="AZ126" s="918">
        <f>COUNTIF(J125:AR125,"TW")</f>
        <v>0</v>
      </c>
      <c r="BA126" s="91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</row>
    <row r="127" spans="1:64" ht="17.5" thickTop="1" thickBot="1" x14ac:dyDescent="0.4">
      <c r="A127" s="77"/>
      <c r="B127" s="1001"/>
      <c r="C127" s="105"/>
      <c r="D127" s="153" t="s">
        <v>89</v>
      </c>
      <c r="E127" s="154" t="s">
        <v>90</v>
      </c>
      <c r="F127" s="105"/>
      <c r="G127" s="153" t="s">
        <v>89</v>
      </c>
      <c r="H127" s="154" t="s">
        <v>90</v>
      </c>
      <c r="I127" s="105" t="s">
        <v>68</v>
      </c>
      <c r="J127" s="153" t="s">
        <v>89</v>
      </c>
      <c r="K127" s="154" t="s">
        <v>90</v>
      </c>
      <c r="L127" s="105"/>
      <c r="M127" s="153" t="s">
        <v>89</v>
      </c>
      <c r="N127" s="154" t="s">
        <v>90</v>
      </c>
      <c r="O127" s="105"/>
      <c r="P127" s="153" t="s">
        <v>89</v>
      </c>
      <c r="Q127" s="154" t="s">
        <v>90</v>
      </c>
      <c r="R127" s="105"/>
      <c r="S127" s="153" t="s">
        <v>89</v>
      </c>
      <c r="T127" s="154" t="s">
        <v>90</v>
      </c>
      <c r="U127" s="105"/>
      <c r="V127" s="153" t="s">
        <v>89</v>
      </c>
      <c r="W127" s="154" t="s">
        <v>90</v>
      </c>
      <c r="X127" s="105"/>
      <c r="Y127" s="153" t="s">
        <v>89</v>
      </c>
      <c r="Z127" s="154" t="s">
        <v>90</v>
      </c>
      <c r="AA127" s="105"/>
      <c r="AB127" s="153" t="s">
        <v>89</v>
      </c>
      <c r="AC127" s="154" t="s">
        <v>90</v>
      </c>
      <c r="AD127" s="105"/>
      <c r="AE127" s="153" t="s">
        <v>89</v>
      </c>
      <c r="AF127" s="154" t="s">
        <v>90</v>
      </c>
      <c r="AG127" s="105"/>
      <c r="AH127" s="174" t="s">
        <v>89</v>
      </c>
      <c r="AI127" s="175" t="s">
        <v>90</v>
      </c>
      <c r="AJ127" s="105"/>
      <c r="AK127" s="174" t="s">
        <v>89</v>
      </c>
      <c r="AL127" s="175" t="s">
        <v>90</v>
      </c>
      <c r="AM127" s="105"/>
      <c r="AN127" s="747" t="s">
        <v>89</v>
      </c>
      <c r="AO127" s="748" t="s">
        <v>90</v>
      </c>
      <c r="AP127" s="105"/>
      <c r="AQ127" s="153" t="s">
        <v>89</v>
      </c>
      <c r="AR127" s="154" t="s">
        <v>90</v>
      </c>
      <c r="AS127" s="156"/>
      <c r="AT127" s="105"/>
      <c r="AU127" s="1005"/>
      <c r="AV127" s="918"/>
      <c r="AW127" s="918"/>
      <c r="AX127" s="918"/>
      <c r="AY127" s="918"/>
      <c r="AZ127" s="918"/>
      <c r="BA127" s="91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</row>
    <row r="128" spans="1:64" ht="17.5" thickTop="1" thickBot="1" x14ac:dyDescent="0.4">
      <c r="A128" s="77"/>
      <c r="B128" s="1001"/>
      <c r="C128" s="80"/>
      <c r="D128" s="119">
        <v>0</v>
      </c>
      <c r="E128" s="124" t="str">
        <f>VLOOKUP(D132,'[1]FDN Details'!$B104:Q582,16,0)</f>
        <v>-</v>
      </c>
      <c r="F128" s="125">
        <f>VLOOKUP(D132,'[1]FDN Details'!$B104:P582,15,0)</f>
        <v>372.00799999999998</v>
      </c>
      <c r="G128" s="119">
        <v>0</v>
      </c>
      <c r="H128" s="124" t="str">
        <f>VLOOKUP(G132,'[1]FDN Details'!$B104:T582,16,0)</f>
        <v>-</v>
      </c>
      <c r="I128" s="125">
        <f>VLOOKUP(G132,'[1]FDN Details'!$B104:S582,15,0)</f>
        <v>369.995</v>
      </c>
      <c r="J128" s="119">
        <v>0</v>
      </c>
      <c r="K128" s="124" t="str">
        <f>VLOOKUP(J132,'[1]FDN Details'!$B104:W582,16,0)</f>
        <v>-</v>
      </c>
      <c r="L128" s="125">
        <f>VLOOKUP(J132,'[1]FDN Details'!$B104:V582,15,0)</f>
        <v>352</v>
      </c>
      <c r="M128" s="119">
        <v>0</v>
      </c>
      <c r="N128" s="124" t="str">
        <f>VLOOKUP(M132,'[1]FDN Details'!$B104:Z582,16,0)</f>
        <v>-</v>
      </c>
      <c r="O128" s="125">
        <f>VLOOKUP(M132,'[1]FDN Details'!$B104:Y582,15,0)</f>
        <v>432</v>
      </c>
      <c r="P128" s="119">
        <v>0</v>
      </c>
      <c r="Q128" s="124" t="str">
        <f>VLOOKUP(P132,'[1]FDN Details'!$B104:AC582,16,0)</f>
        <v>-</v>
      </c>
      <c r="R128" s="125">
        <f>VLOOKUP(P132,'[1]FDN Details'!$B104:AB582,15,0)</f>
        <v>417</v>
      </c>
      <c r="S128" s="119">
        <v>0</v>
      </c>
      <c r="T128" s="124" t="str">
        <f>VLOOKUP(S132,'[1]FDN Details'!$B104:AF582,16,0)</f>
        <v>-</v>
      </c>
      <c r="U128" s="125">
        <f>VLOOKUP(S132,'[1]FDN Details'!$B104:AE582,15,0)</f>
        <v>428.06200000000001</v>
      </c>
      <c r="V128" s="119">
        <v>0</v>
      </c>
      <c r="W128" s="124" t="str">
        <f>VLOOKUP(V132,'[1]FDN Details'!$B104:AI582,16,0)</f>
        <v>-</v>
      </c>
      <c r="X128" s="125">
        <f>VLOOKUP(V132,'[1]FDN Details'!$B104:AH582,15,0)</f>
        <v>379</v>
      </c>
      <c r="Y128" s="119">
        <v>0</v>
      </c>
      <c r="Z128" s="124" t="str">
        <f>VLOOKUP(Y132,'[1]FDN Details'!$B104:AL582,16,0)</f>
        <v>DFR</v>
      </c>
      <c r="AA128" s="125">
        <f>VLOOKUP(Y132,'[1]FDN Details'!$B104:AK582,15,0)</f>
        <v>396</v>
      </c>
      <c r="AB128" s="119">
        <v>0</v>
      </c>
      <c r="AC128" s="124" t="str">
        <f>VLOOKUP(AB132,'[1]FDN Details'!$B104:AO582,16,0)</f>
        <v>-</v>
      </c>
      <c r="AD128" s="125">
        <f>VLOOKUP(AB132,'[1]FDN Details'!$B104:AN582,15,0)</f>
        <v>396.00799999999998</v>
      </c>
      <c r="AE128" s="119">
        <v>0</v>
      </c>
      <c r="AF128" s="124" t="str">
        <f>VLOOKUP(AE132,'[1]FDN Details'!$B104:AR582,16,0)</f>
        <v>-</v>
      </c>
      <c r="AG128" s="125">
        <f>VLOOKUP(AE132,'[1]FDN Details'!$B104:AQ582,15,0)</f>
        <v>400</v>
      </c>
      <c r="AH128" s="179">
        <v>0</v>
      </c>
      <c r="AI128" s="180" t="str">
        <f>VLOOKUP(AH132,'[1]FDN Details'!$B104:AU582,16,0)</f>
        <v>-</v>
      </c>
      <c r="AJ128" s="125">
        <f>VLOOKUP(AH132,'[1]FDN Details'!$B104:AT582,15,0)</f>
        <v>397</v>
      </c>
      <c r="AK128" s="179" t="s">
        <v>108</v>
      </c>
      <c r="AL128" s="180" t="str">
        <f>VLOOKUP(AK132,'[1]FDN Details'!$B104:AX582,16,0)</f>
        <v>-</v>
      </c>
      <c r="AM128" s="125">
        <f>VLOOKUP(AK132,'[1]FDN Details'!$B104:AW582,15,0)</f>
        <v>378.99799999999999</v>
      </c>
      <c r="AN128" s="749">
        <v>0</v>
      </c>
      <c r="AO128" s="750" t="str">
        <f>VLOOKUP(AN132,'[1]FDN Details'!$B104:BA582,16,0)</f>
        <v>-</v>
      </c>
      <c r="AP128" s="125">
        <f>VLOOKUP(AN132,'[1]FDN Details'!$B104:AZ582,15,0)</f>
        <v>379</v>
      </c>
      <c r="AQ128" s="119">
        <v>0</v>
      </c>
      <c r="AR128" s="124" t="str">
        <f>VLOOKUP(AQ132,'[1]FDN Details'!$B104:BD582,16,0)</f>
        <v>-</v>
      </c>
      <c r="AS128" s="125">
        <f>VLOOKUP(AQ132,'[1]FDN Details'!$B104:BC582,15,0)</f>
        <v>352.70100000000002</v>
      </c>
      <c r="AT128" s="105"/>
      <c r="AU128" s="1005"/>
      <c r="AV128" s="918"/>
      <c r="AW128" s="918"/>
      <c r="AX128" s="918"/>
      <c r="AY128" s="918"/>
      <c r="AZ128" s="918"/>
      <c r="BA128" s="917"/>
      <c r="BB128" s="83">
        <f>SUM(F128:AS128)</f>
        <v>5449.7719999999999</v>
      </c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</row>
    <row r="129" spans="1:64" s="101" customFormat="1" ht="17" thickTop="1" x14ac:dyDescent="0.35">
      <c r="A129" s="100"/>
      <c r="B129" s="1001"/>
      <c r="C129" s="132"/>
      <c r="D129" s="909" t="str">
        <f>VLOOKUP(D132,'[1]FDN Details'!$B115:K593,2)</f>
        <v>65/1</v>
      </c>
      <c r="E129" s="909"/>
      <c r="F129" s="105"/>
      <c r="G129" s="909" t="str">
        <f>VLOOKUP(G132,'[1]FDN Details'!$B115:N593,2)</f>
        <v>66/0</v>
      </c>
      <c r="H129" s="909"/>
      <c r="I129" s="132"/>
      <c r="J129" s="909" t="str">
        <f>VLOOKUP(J132,'[1]FDN Details'!$B115:Q593,2)</f>
        <v>67/0</v>
      </c>
      <c r="K129" s="909"/>
      <c r="L129" s="155"/>
      <c r="M129" s="909" t="str">
        <f>VLOOKUP(M132,'[1]FDN Details'!$B115:T593,2)</f>
        <v>67/1</v>
      </c>
      <c r="N129" s="909"/>
      <c r="O129" s="155"/>
      <c r="P129" s="909" t="str">
        <f>VLOOKUP(P132,'[1]FDN Details'!$B115:W593,2)</f>
        <v>67/2</v>
      </c>
      <c r="Q129" s="909"/>
      <c r="R129" s="105"/>
      <c r="S129" s="909" t="str">
        <f>VLOOKUP(S132,'[1]FDN Details'!$B115:Z593,2)</f>
        <v>67/3</v>
      </c>
      <c r="T129" s="909"/>
      <c r="U129" s="105"/>
      <c r="V129" s="909" t="str">
        <f>VLOOKUP(V132,'[1]FDN Details'!$B115:AC593,2)</f>
        <v>68/0</v>
      </c>
      <c r="W129" s="909"/>
      <c r="X129" s="105"/>
      <c r="Y129" s="909" t="str">
        <f>VLOOKUP(Y132,'[1]FDN Details'!$B115:AF593,2)</f>
        <v>68/1</v>
      </c>
      <c r="Z129" s="909"/>
      <c r="AA129" s="105"/>
      <c r="AB129" s="909" t="str">
        <f>VLOOKUP(AB132,'[1]FDN Details'!$B115:AI593,2)</f>
        <v>68/2</v>
      </c>
      <c r="AC129" s="909"/>
      <c r="AD129" s="105"/>
      <c r="AE129" s="909" t="str">
        <f>VLOOKUP(AE132,'[1]FDN Details'!$B115:AL593,2)</f>
        <v>69/0</v>
      </c>
      <c r="AF129" s="909"/>
      <c r="AG129" s="105"/>
      <c r="AH129" s="909" t="str">
        <f>VLOOKUP(AH132,'[1]FDN Details'!$B115:AO593,2)</f>
        <v>69/1</v>
      </c>
      <c r="AI129" s="909"/>
      <c r="AJ129" s="105"/>
      <c r="AK129" s="909" t="str">
        <f>VLOOKUP(AK132,'[1]FDN Details'!$B115:AR593,2)</f>
        <v>69/2</v>
      </c>
      <c r="AL129" s="909"/>
      <c r="AM129" s="105"/>
      <c r="AN129" s="909" t="str">
        <f>VLOOKUP(AN132,'[1]FDN Details'!$B115:AU593,2)</f>
        <v>69/3</v>
      </c>
      <c r="AO129" s="909"/>
      <c r="AP129" s="105"/>
      <c r="AQ129" s="909" t="str">
        <f>VLOOKUP(AQ132,'[1]FDN Details'!$B115:AX593,2)</f>
        <v>69/4</v>
      </c>
      <c r="AR129" s="909"/>
      <c r="AS129" s="132"/>
      <c r="AT129" s="105"/>
      <c r="AU129" s="1005"/>
      <c r="AV129" s="937"/>
      <c r="AW129" s="937"/>
      <c r="AX129" s="937"/>
      <c r="AY129" s="937"/>
      <c r="AZ129" s="937"/>
      <c r="BA129" s="94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</row>
    <row r="130" spans="1:64" s="101" customFormat="1" x14ac:dyDescent="0.35">
      <c r="A130" s="100"/>
      <c r="B130" s="1001"/>
      <c r="C130" s="132"/>
      <c r="D130" s="909" t="str">
        <f>VLOOKUP(D132,'[1]FDN Details'!$B115:K594,3)</f>
        <v>A+0</v>
      </c>
      <c r="E130" s="909"/>
      <c r="F130" s="105"/>
      <c r="G130" s="909" t="str">
        <f>VLOOKUP(G132,'[1]FDN Details'!$B115:N594,3)</f>
        <v>D45+0</v>
      </c>
      <c r="H130" s="909"/>
      <c r="I130" s="105"/>
      <c r="J130" s="909" t="str">
        <f>VLOOKUP(J132,'[1]FDN Details'!$B115:Q594,3)</f>
        <v>D60+0</v>
      </c>
      <c r="K130" s="909"/>
      <c r="L130" s="105"/>
      <c r="M130" s="909" t="str">
        <f>VLOOKUP(M132,'[1]FDN Details'!$B115:T594,3)</f>
        <v>A+0</v>
      </c>
      <c r="N130" s="909"/>
      <c r="O130" s="105"/>
      <c r="P130" s="909" t="str">
        <f>VLOOKUP(P132,'[1]FDN Details'!$B115:W594,3)</f>
        <v>A+6</v>
      </c>
      <c r="Q130" s="909"/>
      <c r="R130" s="105"/>
      <c r="S130" s="909" t="str">
        <f>VLOOKUP(S132,'[1]FDN Details'!$B115:Z594,3)</f>
        <v>A+6</v>
      </c>
      <c r="T130" s="909"/>
      <c r="U130" s="105"/>
      <c r="V130" s="909" t="str">
        <f>VLOOKUP(V132,'[1]FDN Details'!$B115:AC594,3)</f>
        <v>D45+0</v>
      </c>
      <c r="W130" s="909"/>
      <c r="X130" s="105"/>
      <c r="Y130" s="909" t="str">
        <f>VLOOKUP(Y132,'[1]FDN Details'!$B115:AF594,3)</f>
        <v>A+0</v>
      </c>
      <c r="Z130" s="909"/>
      <c r="AA130" s="105"/>
      <c r="AB130" s="909" t="str">
        <f>VLOOKUP(AB132,'[1]FDN Details'!$B115:AI594,3)</f>
        <v>A+3</v>
      </c>
      <c r="AC130" s="909"/>
      <c r="AD130" s="105"/>
      <c r="AE130" s="909" t="str">
        <f>VLOOKUP(AE132,'[1]FDN Details'!$B115:AL594,3)</f>
        <v>D45+0</v>
      </c>
      <c r="AF130" s="909"/>
      <c r="AG130" s="105"/>
      <c r="AH130" s="909" t="str">
        <f>VLOOKUP(AH132,'[1]FDN Details'!$B115:AO594,3)</f>
        <v>A+0</v>
      </c>
      <c r="AI130" s="909"/>
      <c r="AJ130" s="105"/>
      <c r="AK130" s="909" t="str">
        <f>VLOOKUP(AK132,'[1]FDN Details'!$B115:AR594,3)</f>
        <v>A+0</v>
      </c>
      <c r="AL130" s="909"/>
      <c r="AM130" s="105"/>
      <c r="AN130" s="909" t="str">
        <f>VLOOKUP(AN132,'[1]FDN Details'!$B115:AU594,3)</f>
        <v>A+0</v>
      </c>
      <c r="AO130" s="909"/>
      <c r="AP130" s="105"/>
      <c r="AQ130" s="909" t="str">
        <f>VLOOKUP(AQ132,'[1]FDN Details'!$B115:AX594,3)</f>
        <v>A+0</v>
      </c>
      <c r="AR130" s="909"/>
      <c r="AS130" s="132"/>
      <c r="AT130" s="105"/>
      <c r="AU130" s="1005"/>
      <c r="AV130" s="938"/>
      <c r="AW130" s="938"/>
      <c r="AX130" s="938"/>
      <c r="AY130" s="938"/>
      <c r="AZ130" s="938"/>
      <c r="BA130" s="941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</row>
    <row r="131" spans="1:64" x14ac:dyDescent="0.35">
      <c r="A131" s="77"/>
      <c r="B131" s="1001"/>
      <c r="C131" s="80"/>
      <c r="D131" s="136"/>
      <c r="E131" s="136"/>
      <c r="F131" s="105"/>
      <c r="G131" s="136"/>
      <c r="H131" s="136"/>
      <c r="I131" s="136"/>
      <c r="J131" s="136"/>
      <c r="K131" s="136"/>
      <c r="L131" s="105"/>
      <c r="M131" s="136"/>
      <c r="N131" s="136"/>
      <c r="O131" s="105"/>
      <c r="P131" s="136"/>
      <c r="Q131" s="136"/>
      <c r="R131" s="136"/>
      <c r="S131" s="157"/>
      <c r="T131" s="158"/>
      <c r="U131" s="136"/>
      <c r="V131" s="136"/>
      <c r="W131" s="136"/>
      <c r="X131" s="80"/>
      <c r="Y131" s="136"/>
      <c r="Z131" s="136"/>
      <c r="AA131" s="105"/>
      <c r="AB131" s="136"/>
      <c r="AC131" s="136"/>
      <c r="AD131" s="105"/>
      <c r="AE131" s="136"/>
      <c r="AF131" s="136"/>
      <c r="AG131" s="105"/>
      <c r="AH131" s="136"/>
      <c r="AI131" s="136"/>
      <c r="AJ131" s="141"/>
      <c r="AK131" s="136"/>
      <c r="AL131" s="136"/>
      <c r="AM131" s="141"/>
      <c r="AN131" s="136"/>
      <c r="AO131" s="136"/>
      <c r="AP131" s="141"/>
      <c r="AQ131" s="136"/>
      <c r="AR131" s="136"/>
      <c r="AS131" s="141"/>
      <c r="AT131" s="141"/>
      <c r="AU131" s="1005"/>
      <c r="AV131" s="938"/>
      <c r="AW131" s="938"/>
      <c r="AX131" s="938"/>
      <c r="AY131" s="938"/>
      <c r="AZ131" s="938"/>
      <c r="BA131" s="941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</row>
    <row r="132" spans="1:64" s="160" customFormat="1" x14ac:dyDescent="0.35">
      <c r="A132" s="159"/>
      <c r="B132" s="1001"/>
      <c r="C132" s="143"/>
      <c r="D132" s="143">
        <f>AQ121+1</f>
        <v>149</v>
      </c>
      <c r="E132" s="143"/>
      <c r="F132" s="131"/>
      <c r="G132" s="143">
        <f>D132+1</f>
        <v>150</v>
      </c>
      <c r="H132" s="143"/>
      <c r="I132" s="131"/>
      <c r="J132" s="143">
        <f>G132+1</f>
        <v>151</v>
      </c>
      <c r="K132" s="143"/>
      <c r="L132" s="131"/>
      <c r="M132" s="143">
        <f>J132+1</f>
        <v>152</v>
      </c>
      <c r="N132" s="143"/>
      <c r="O132" s="131"/>
      <c r="P132" s="143">
        <f>M132+1</f>
        <v>153</v>
      </c>
      <c r="Q132" s="143"/>
      <c r="R132" s="131"/>
      <c r="S132" s="143">
        <f>P132+1</f>
        <v>154</v>
      </c>
      <c r="T132" s="143"/>
      <c r="U132" s="131"/>
      <c r="V132" s="143">
        <f>S132+1</f>
        <v>155</v>
      </c>
      <c r="W132" s="143"/>
      <c r="X132" s="143"/>
      <c r="Y132" s="143">
        <f>V132+1</f>
        <v>156</v>
      </c>
      <c r="Z132" s="143"/>
      <c r="AA132" s="131"/>
      <c r="AB132" s="143">
        <f>Y132+1</f>
        <v>157</v>
      </c>
      <c r="AC132" s="143"/>
      <c r="AD132" s="131"/>
      <c r="AE132" s="143">
        <f>AB132+1</f>
        <v>158</v>
      </c>
      <c r="AF132" s="143"/>
      <c r="AG132" s="131"/>
      <c r="AH132" s="143">
        <f>AE132+1</f>
        <v>159</v>
      </c>
      <c r="AI132" s="143"/>
      <c r="AJ132" s="143"/>
      <c r="AK132" s="143">
        <f>AH132+1</f>
        <v>160</v>
      </c>
      <c r="AL132" s="143"/>
      <c r="AM132" s="143"/>
      <c r="AN132" s="143">
        <f>AK132+1</f>
        <v>161</v>
      </c>
      <c r="AO132" s="143"/>
      <c r="AP132" s="143"/>
      <c r="AQ132" s="143">
        <f>AN132+1</f>
        <v>162</v>
      </c>
      <c r="AR132" s="143"/>
      <c r="AS132" s="143"/>
      <c r="AT132" s="143"/>
      <c r="AU132" s="1005"/>
      <c r="AV132" s="938"/>
      <c r="AW132" s="938"/>
      <c r="AX132" s="938"/>
      <c r="AY132" s="938"/>
      <c r="AZ132" s="938"/>
      <c r="BA132" s="941"/>
      <c r="BB132" s="159"/>
      <c r="BC132" s="159"/>
      <c r="BD132" s="159"/>
      <c r="BE132" s="159"/>
      <c r="BF132" s="159"/>
      <c r="BG132" s="159"/>
      <c r="BH132" s="159"/>
      <c r="BI132" s="159"/>
      <c r="BJ132" s="159"/>
      <c r="BK132" s="159"/>
      <c r="BL132" s="159"/>
    </row>
    <row r="133" spans="1:64" x14ac:dyDescent="0.35">
      <c r="A133" s="77"/>
      <c r="B133" s="1001"/>
      <c r="C133" s="920" t="s">
        <v>106</v>
      </c>
      <c r="D133" s="921"/>
      <c r="E133" s="921"/>
      <c r="F133" s="921"/>
      <c r="G133" s="921"/>
      <c r="H133" s="921"/>
      <c r="I133" s="921"/>
      <c r="J133" s="921"/>
      <c r="K133" s="921"/>
      <c r="L133" s="921"/>
      <c r="M133" s="921"/>
      <c r="N133" s="921"/>
      <c r="O133" s="921"/>
      <c r="P133" s="921"/>
      <c r="Q133" s="921"/>
      <c r="R133" s="921"/>
      <c r="S133" s="921"/>
      <c r="T133" s="921"/>
      <c r="U133" s="921"/>
      <c r="V133" s="921"/>
      <c r="W133" s="921"/>
      <c r="X133" s="921"/>
      <c r="Y133" s="921"/>
      <c r="Z133" s="921"/>
      <c r="AA133" s="921"/>
      <c r="AB133" s="921"/>
      <c r="AC133" s="921"/>
      <c r="AD133" s="921"/>
      <c r="AE133" s="921"/>
      <c r="AF133" s="921"/>
      <c r="AG133" s="921"/>
      <c r="AH133" s="921"/>
      <c r="AI133" s="921"/>
      <c r="AJ133" s="921"/>
      <c r="AK133" s="921"/>
      <c r="AL133" s="921"/>
      <c r="AM133" s="921"/>
      <c r="AN133" s="921"/>
      <c r="AO133" s="921"/>
      <c r="AP133" s="921"/>
      <c r="AQ133" s="921"/>
      <c r="AR133" s="921"/>
      <c r="AS133" s="921"/>
      <c r="AT133" s="105"/>
      <c r="AU133" s="1005"/>
      <c r="AV133" s="938"/>
      <c r="AW133" s="938"/>
      <c r="AX133" s="938"/>
      <c r="AY133" s="938"/>
      <c r="AZ133" s="938"/>
      <c r="BA133" s="941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</row>
    <row r="134" spans="1:64" x14ac:dyDescent="0.35">
      <c r="A134" s="77"/>
      <c r="B134" s="1001"/>
      <c r="C134" s="80"/>
      <c r="D134" s="80"/>
      <c r="E134" s="80"/>
      <c r="F134" s="105"/>
      <c r="G134" s="80"/>
      <c r="H134" s="80"/>
      <c r="I134" s="105"/>
      <c r="J134" s="80"/>
      <c r="K134" s="80"/>
      <c r="L134" s="105"/>
      <c r="M134" s="80"/>
      <c r="N134" s="80"/>
      <c r="O134" s="105"/>
      <c r="P134" s="80"/>
      <c r="Q134" s="80"/>
      <c r="R134" s="105"/>
      <c r="S134" s="80"/>
      <c r="T134" s="80"/>
      <c r="U134" s="105"/>
      <c r="V134" s="80"/>
      <c r="W134" s="80"/>
      <c r="X134" s="105"/>
      <c r="Y134" s="80"/>
      <c r="Z134" s="80"/>
      <c r="AA134" s="105"/>
      <c r="AB134" s="80"/>
      <c r="AC134" s="80"/>
      <c r="AD134" s="105"/>
      <c r="AE134" s="80"/>
      <c r="AF134" s="80"/>
      <c r="AG134" s="105"/>
      <c r="AH134" s="80"/>
      <c r="AI134" s="80"/>
      <c r="AJ134" s="105"/>
      <c r="AK134" s="80"/>
      <c r="AL134" s="80"/>
      <c r="AM134" s="105"/>
      <c r="AN134" s="80"/>
      <c r="AO134" s="80"/>
      <c r="AP134" s="105"/>
      <c r="AQ134" s="80"/>
      <c r="AR134" s="132"/>
      <c r="AS134" s="105"/>
      <c r="AT134" s="105"/>
      <c r="AU134" s="1005"/>
      <c r="AV134" s="938">
        <f>COUNTA(J137:AR137)</f>
        <v>24</v>
      </c>
      <c r="AW134" s="938" t="e">
        <f>COUNTIF(#REF!,"FC")</f>
        <v>#REF!</v>
      </c>
      <c r="AX134" s="938" t="e">
        <f>COUNTIF(#REF!,"EC")</f>
        <v>#REF!</v>
      </c>
      <c r="AY134" s="938">
        <f>COUNTIF(J136:AR136,"E")</f>
        <v>0</v>
      </c>
      <c r="AZ134" s="938" t="e">
        <f>COUNTIF(#REF!,"TW")</f>
        <v>#REF!</v>
      </c>
      <c r="BA134" s="941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</row>
    <row r="135" spans="1:64" x14ac:dyDescent="0.35">
      <c r="A135" s="77"/>
      <c r="B135" s="1001"/>
      <c r="C135" s="80"/>
      <c r="D135" s="80"/>
      <c r="E135" s="80"/>
      <c r="F135" s="105"/>
      <c r="G135" s="80"/>
      <c r="H135" s="80"/>
      <c r="I135" s="105"/>
      <c r="J135" s="80"/>
      <c r="K135" s="80"/>
      <c r="L135" s="105"/>
      <c r="M135" s="80"/>
      <c r="N135" s="80"/>
      <c r="O135" s="105"/>
      <c r="P135" s="80"/>
      <c r="Q135" s="80"/>
      <c r="R135" s="105"/>
      <c r="S135" s="80"/>
      <c r="T135" s="80"/>
      <c r="U135" s="105"/>
      <c r="V135" s="80"/>
      <c r="W135" s="80"/>
      <c r="X135" s="105"/>
      <c r="Y135" s="80"/>
      <c r="Z135" s="80"/>
      <c r="AA135" s="105"/>
      <c r="AB135" s="80"/>
      <c r="AC135" s="80"/>
      <c r="AD135" s="105"/>
      <c r="AE135" s="80"/>
      <c r="AF135" s="80"/>
      <c r="AG135" s="105"/>
      <c r="AH135" s="80"/>
      <c r="AI135" s="80"/>
      <c r="AJ135" s="105"/>
      <c r="AK135" s="80"/>
      <c r="AL135" s="80"/>
      <c r="AM135" s="105"/>
      <c r="AN135" s="80"/>
      <c r="AO135" s="80"/>
      <c r="AP135" s="105"/>
      <c r="AQ135" s="80"/>
      <c r="AR135" s="80"/>
      <c r="AS135" s="105"/>
      <c r="AT135" s="105"/>
      <c r="AU135" s="1005"/>
      <c r="AV135" s="938"/>
      <c r="AW135" s="938"/>
      <c r="AX135" s="938"/>
      <c r="AY135" s="938"/>
      <c r="AZ135" s="938"/>
      <c r="BA135" s="941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</row>
    <row r="136" spans="1:64" ht="17" thickBot="1" x14ac:dyDescent="0.4">
      <c r="A136" s="77"/>
      <c r="B136" s="1001"/>
      <c r="C136" s="80"/>
      <c r="D136" s="139"/>
      <c r="E136" s="113"/>
      <c r="F136" s="105"/>
      <c r="G136" s="950" t="s">
        <v>107</v>
      </c>
      <c r="H136" s="951"/>
      <c r="I136" s="105"/>
      <c r="J136" s="950" t="s">
        <v>107</v>
      </c>
      <c r="K136" s="951"/>
      <c r="L136" s="105"/>
      <c r="M136" s="950" t="s">
        <v>107</v>
      </c>
      <c r="N136" s="951"/>
      <c r="O136" s="105"/>
      <c r="P136" s="950"/>
      <c r="Q136" s="951"/>
      <c r="R136" s="105"/>
      <c r="S136" s="950" t="s">
        <v>107</v>
      </c>
      <c r="T136" s="951"/>
      <c r="U136" s="105"/>
      <c r="V136" s="949"/>
      <c r="W136" s="949"/>
      <c r="X136" s="105"/>
      <c r="Y136" s="919"/>
      <c r="Z136" s="919"/>
      <c r="AA136" s="105"/>
      <c r="AB136" s="919"/>
      <c r="AC136" s="919"/>
      <c r="AD136" s="105"/>
      <c r="AE136" s="919"/>
      <c r="AF136" s="919"/>
      <c r="AG136" s="105"/>
      <c r="AH136" s="919"/>
      <c r="AI136" s="919"/>
      <c r="AJ136" s="105"/>
      <c r="AK136" s="949"/>
      <c r="AL136" s="949"/>
      <c r="AM136" s="105"/>
      <c r="AN136" s="919"/>
      <c r="AO136" s="919"/>
      <c r="AP136" s="105"/>
      <c r="AQ136" s="936"/>
      <c r="AR136" s="936"/>
      <c r="AS136" s="105"/>
      <c r="AT136" s="105"/>
      <c r="AU136" s="1005"/>
      <c r="AV136" s="939"/>
      <c r="AW136" s="939"/>
      <c r="AX136" s="939"/>
      <c r="AY136" s="939"/>
      <c r="AZ136" s="939"/>
      <c r="BA136" s="942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</row>
    <row r="137" spans="1:64" ht="17.5" thickTop="1" thickBot="1" x14ac:dyDescent="0.4">
      <c r="A137" s="77"/>
      <c r="B137" s="1001"/>
      <c r="C137" s="105"/>
      <c r="D137" s="150" t="s">
        <v>85</v>
      </c>
      <c r="E137" s="151" t="s">
        <v>86</v>
      </c>
      <c r="F137" s="105"/>
      <c r="G137" s="170" t="s">
        <v>85</v>
      </c>
      <c r="H137" s="171" t="s">
        <v>86</v>
      </c>
      <c r="I137" s="105"/>
      <c r="J137" s="170" t="s">
        <v>85</v>
      </c>
      <c r="K137" s="171" t="s">
        <v>86</v>
      </c>
      <c r="L137" s="105"/>
      <c r="M137" s="170" t="s">
        <v>85</v>
      </c>
      <c r="N137" s="171" t="s">
        <v>86</v>
      </c>
      <c r="O137" s="105"/>
      <c r="P137" s="150" t="s">
        <v>85</v>
      </c>
      <c r="Q137" s="151" t="s">
        <v>86</v>
      </c>
      <c r="R137" s="105"/>
      <c r="S137" s="170" t="s">
        <v>85</v>
      </c>
      <c r="T137" s="171" t="s">
        <v>86</v>
      </c>
      <c r="U137" s="105"/>
      <c r="V137" s="745" t="s">
        <v>85</v>
      </c>
      <c r="W137" s="746" t="s">
        <v>86</v>
      </c>
      <c r="X137" s="105"/>
      <c r="Y137" s="150" t="s">
        <v>85</v>
      </c>
      <c r="Z137" s="151" t="s">
        <v>86</v>
      </c>
      <c r="AA137" s="105"/>
      <c r="AB137" s="150" t="s">
        <v>85</v>
      </c>
      <c r="AC137" s="151" t="s">
        <v>86</v>
      </c>
      <c r="AD137" s="105"/>
      <c r="AE137" s="150" t="s">
        <v>85</v>
      </c>
      <c r="AF137" s="151" t="s">
        <v>86</v>
      </c>
      <c r="AG137" s="105"/>
      <c r="AH137" s="150" t="s">
        <v>85</v>
      </c>
      <c r="AI137" s="151" t="s">
        <v>86</v>
      </c>
      <c r="AJ137" s="105"/>
      <c r="AK137" s="150" t="s">
        <v>85</v>
      </c>
      <c r="AL137" s="151" t="s">
        <v>86</v>
      </c>
      <c r="AM137" s="105"/>
      <c r="AN137" s="150" t="s">
        <v>85</v>
      </c>
      <c r="AO137" s="151" t="s">
        <v>86</v>
      </c>
      <c r="AP137" s="105"/>
      <c r="AQ137" s="150" t="s">
        <v>85</v>
      </c>
      <c r="AR137" s="151" t="s">
        <v>86</v>
      </c>
      <c r="AS137" s="156"/>
      <c r="AT137" s="105"/>
      <c r="AU137" s="1005"/>
      <c r="AV137" s="918">
        <f>COUNTA(D140:AR140)</f>
        <v>14</v>
      </c>
      <c r="AW137" s="918">
        <f>COUNTIF(D136:AR136,"FC")</f>
        <v>4</v>
      </c>
      <c r="AX137" s="918">
        <f>COUNTIF(J135:AR135,"EC")</f>
        <v>0</v>
      </c>
      <c r="AY137" s="918">
        <f>COUNTIF(D139:AR139,"E")</f>
        <v>4</v>
      </c>
      <c r="AZ137" s="918">
        <f>COUNTIF(J136:AR136,"TW")</f>
        <v>0</v>
      </c>
      <c r="BA137" s="91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</row>
    <row r="138" spans="1:64" ht="17.5" thickTop="1" thickBot="1" x14ac:dyDescent="0.4">
      <c r="A138" s="77"/>
      <c r="B138" s="1001"/>
      <c r="C138" s="105"/>
      <c r="D138" s="153" t="s">
        <v>89</v>
      </c>
      <c r="E138" s="154" t="s">
        <v>90</v>
      </c>
      <c r="F138" s="105"/>
      <c r="G138" s="174" t="s">
        <v>89</v>
      </c>
      <c r="H138" s="175" t="s">
        <v>90</v>
      </c>
      <c r="I138" s="105" t="s">
        <v>68</v>
      </c>
      <c r="J138" s="174" t="s">
        <v>89</v>
      </c>
      <c r="K138" s="175" t="s">
        <v>90</v>
      </c>
      <c r="L138" s="105"/>
      <c r="M138" s="174" t="s">
        <v>89</v>
      </c>
      <c r="N138" s="175" t="s">
        <v>90</v>
      </c>
      <c r="O138" s="105"/>
      <c r="P138" s="153" t="s">
        <v>89</v>
      </c>
      <c r="Q138" s="154" t="s">
        <v>90</v>
      </c>
      <c r="R138" s="105"/>
      <c r="S138" s="174" t="s">
        <v>89</v>
      </c>
      <c r="T138" s="175" t="s">
        <v>90</v>
      </c>
      <c r="U138" s="105"/>
      <c r="V138" s="747" t="s">
        <v>89</v>
      </c>
      <c r="W138" s="748" t="s">
        <v>90</v>
      </c>
      <c r="X138" s="105"/>
      <c r="Y138" s="153" t="s">
        <v>89</v>
      </c>
      <c r="Z138" s="154" t="s">
        <v>90</v>
      </c>
      <c r="AA138" s="105"/>
      <c r="AB138" s="153" t="s">
        <v>89</v>
      </c>
      <c r="AC138" s="154" t="s">
        <v>90</v>
      </c>
      <c r="AD138" s="105"/>
      <c r="AE138" s="153" t="s">
        <v>89</v>
      </c>
      <c r="AF138" s="154" t="s">
        <v>90</v>
      </c>
      <c r="AG138" s="105"/>
      <c r="AH138" s="153" t="s">
        <v>89</v>
      </c>
      <c r="AI138" s="154" t="s">
        <v>90</v>
      </c>
      <c r="AJ138" s="105"/>
      <c r="AK138" s="153" t="s">
        <v>89</v>
      </c>
      <c r="AL138" s="154" t="s">
        <v>90</v>
      </c>
      <c r="AM138" s="105"/>
      <c r="AN138" s="153" t="s">
        <v>89</v>
      </c>
      <c r="AO138" s="154" t="s">
        <v>90</v>
      </c>
      <c r="AP138" s="105"/>
      <c r="AQ138" s="153" t="s">
        <v>89</v>
      </c>
      <c r="AR138" s="154" t="s">
        <v>90</v>
      </c>
      <c r="AS138" s="156"/>
      <c r="AT138" s="105"/>
      <c r="AU138" s="1005"/>
      <c r="AV138" s="918"/>
      <c r="AW138" s="918"/>
      <c r="AX138" s="918"/>
      <c r="AY138" s="918"/>
      <c r="AZ138" s="918"/>
      <c r="BA138" s="91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</row>
    <row r="139" spans="1:64" ht="17.5" thickTop="1" thickBot="1" x14ac:dyDescent="0.4">
      <c r="A139" s="77"/>
      <c r="B139" s="1001"/>
      <c r="C139" s="80"/>
      <c r="D139" s="119">
        <v>0</v>
      </c>
      <c r="E139" s="124" t="str">
        <f>VLOOKUP(D143,'[1]FDN Details'!$B115:Q593,16,0)</f>
        <v>-</v>
      </c>
      <c r="F139" s="125">
        <f>VLOOKUP(D143,'[1]FDN Details'!$B115:P593,15,0)</f>
        <v>280</v>
      </c>
      <c r="G139" s="179" t="s">
        <v>108</v>
      </c>
      <c r="H139" s="180" t="str">
        <f>VLOOKUP(G143,'[1]FDN Details'!$B115:T593,16,0)</f>
        <v>DFR</v>
      </c>
      <c r="I139" s="125">
        <f>VLOOKUP(G143,'[1]FDN Details'!$B115:S593,15,0)</f>
        <v>372</v>
      </c>
      <c r="J139" s="179" t="s">
        <v>108</v>
      </c>
      <c r="K139" s="180" t="s">
        <v>53</v>
      </c>
      <c r="L139" s="125">
        <f>VLOOKUP(J143,'[1]FDN Details'!$B115:V593,15,0)</f>
        <v>474</v>
      </c>
      <c r="M139" s="179" t="s">
        <v>108</v>
      </c>
      <c r="N139" s="180" t="str">
        <f>VLOOKUP(M143,'[1]FDN Details'!$B115:Z593,16,0)</f>
        <v>DFR</v>
      </c>
      <c r="O139" s="125">
        <f>VLOOKUP(M143,'[1]FDN Details'!$B115:Y593,15,0)</f>
        <v>308.81700000000001</v>
      </c>
      <c r="P139" s="119">
        <v>0</v>
      </c>
      <c r="Q139" s="124" t="str">
        <f>VLOOKUP(P143,'[1]FDN Details'!$B115:AC593,16,0)</f>
        <v>-</v>
      </c>
      <c r="R139" s="125">
        <f>VLOOKUP(P143,'[1]FDN Details'!$B115:AB593,15,0)</f>
        <v>434.99900000000002</v>
      </c>
      <c r="S139" s="179" t="s">
        <v>108</v>
      </c>
      <c r="T139" s="180"/>
      <c r="U139" s="125">
        <f>VLOOKUP(S143,'[1]FDN Details'!$B115:AE593,15,0)</f>
        <v>411.00099999999998</v>
      </c>
      <c r="V139" s="749">
        <v>0</v>
      </c>
      <c r="W139" s="750" t="str">
        <f>VLOOKUP(V143,'[1]FDN Details'!$B115:AI593,16,0)</f>
        <v>-</v>
      </c>
      <c r="X139" s="125">
        <f>VLOOKUP(V143,'[1]FDN Details'!$B115:AH593,15,0)</f>
        <v>322</v>
      </c>
      <c r="Y139" s="119">
        <v>0</v>
      </c>
      <c r="Z139" s="124" t="str">
        <f>VLOOKUP(Y143,'[1]FDN Details'!$B115:AL593,16,0)</f>
        <v>-</v>
      </c>
      <c r="AA139" s="125">
        <f>VLOOKUP(Y143,'[1]FDN Details'!$B115:AK593,15,0)</f>
        <v>374</v>
      </c>
      <c r="AB139" s="119">
        <v>0</v>
      </c>
      <c r="AC139" s="124" t="str">
        <f>VLOOKUP(AB143,'[1]FDN Details'!$B115:AO593,16,0)</f>
        <v>-</v>
      </c>
      <c r="AD139" s="125">
        <f>VLOOKUP(AB143,'[1]FDN Details'!$B115:AN593,15,0)</f>
        <v>377</v>
      </c>
      <c r="AE139" s="119">
        <v>0</v>
      </c>
      <c r="AF139" s="124" t="str">
        <f>VLOOKUP(AE143,'[1]FDN Details'!$B115:AR593,16,0)</f>
        <v>-</v>
      </c>
      <c r="AG139" s="125">
        <f>VLOOKUP(AE143,'[1]FDN Details'!$B115:AQ593,15,0)</f>
        <v>417.74700000000001</v>
      </c>
      <c r="AH139" s="119">
        <v>0</v>
      </c>
      <c r="AI139" s="124" t="str">
        <f>VLOOKUP(AH143,'[1]FDN Details'!$B115:AU593,16,0)</f>
        <v>-</v>
      </c>
      <c r="AJ139" s="125">
        <f>VLOOKUP(AH143,'[1]FDN Details'!$B115:AT593,15,0)</f>
        <v>450</v>
      </c>
      <c r="AK139" s="119">
        <v>0</v>
      </c>
      <c r="AL139" s="124" t="str">
        <f>VLOOKUP(AK143,'[1]FDN Details'!$B115:AX593,16,0)</f>
        <v>-</v>
      </c>
      <c r="AM139" s="125">
        <f>VLOOKUP(AK143,'[1]FDN Details'!$B115:AW593,15,0)</f>
        <v>386.80399999999997</v>
      </c>
      <c r="AN139" s="119">
        <v>0</v>
      </c>
      <c r="AO139" s="124" t="str">
        <f>VLOOKUP(AN143,'[1]FDN Details'!$B115:BA593,16,0)</f>
        <v>-</v>
      </c>
      <c r="AP139" s="125">
        <f>VLOOKUP(AN143,'[1]FDN Details'!$B115:AZ593,15,0)</f>
        <v>295.74700000000001</v>
      </c>
      <c r="AQ139" s="119">
        <v>0</v>
      </c>
      <c r="AR139" s="124" t="str">
        <f>VLOOKUP(AQ143,'[1]FDN Details'!$B115:BD593,16,0)</f>
        <v>-</v>
      </c>
      <c r="AS139" s="125">
        <f>VLOOKUP(AQ143,'[1]FDN Details'!$B115:BC593,15,0)</f>
        <v>244.846</v>
      </c>
      <c r="AT139" s="105"/>
      <c r="AU139" s="1005"/>
      <c r="AV139" s="918"/>
      <c r="AW139" s="918"/>
      <c r="AX139" s="918"/>
      <c r="AY139" s="918"/>
      <c r="AZ139" s="918"/>
      <c r="BA139" s="917"/>
      <c r="BB139" s="83">
        <f>SUM(F139:AS139)</f>
        <v>5148.9610000000011</v>
      </c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</row>
    <row r="140" spans="1:64" s="101" customFormat="1" ht="17" thickTop="1" x14ac:dyDescent="0.35">
      <c r="A140" s="100"/>
      <c r="B140" s="1001"/>
      <c r="C140" s="132"/>
      <c r="D140" s="909" t="str">
        <f>VLOOKUP(D143,'[1]FDN Details'!$B126:K604,2)</f>
        <v>70/0</v>
      </c>
      <c r="E140" s="909"/>
      <c r="F140" s="105"/>
      <c r="G140" s="909" t="str">
        <f>VLOOKUP(G143,'[1]FDN Details'!$B126:N604,2)</f>
        <v>70/1</v>
      </c>
      <c r="H140" s="909"/>
      <c r="I140" s="132"/>
      <c r="J140" s="909" t="str">
        <f>VLOOKUP(J143,'[1]FDN Details'!$B126:Q604,2)</f>
        <v>70/2</v>
      </c>
      <c r="K140" s="909"/>
      <c r="L140" s="132"/>
      <c r="M140" s="909" t="str">
        <f>VLOOKUP(M143,'[1]FDN Details'!$B126:T604,2)</f>
        <v>70/3</v>
      </c>
      <c r="N140" s="909"/>
      <c r="O140" s="132"/>
      <c r="P140" s="909" t="str">
        <f>VLOOKUP(P143,'[1]FDN Details'!$B126:W604,2)</f>
        <v>71/0</v>
      </c>
      <c r="Q140" s="909"/>
      <c r="R140" s="105"/>
      <c r="S140" s="909" t="str">
        <f>VLOOKUP(S143,'[1]FDN Details'!$B126:Z604,2)</f>
        <v>71/1</v>
      </c>
      <c r="T140" s="909"/>
      <c r="U140" s="105"/>
      <c r="V140" s="909" t="str">
        <f>VLOOKUP(V143,'[1]FDN Details'!$B126:AC604,2)</f>
        <v>71/2</v>
      </c>
      <c r="W140" s="909"/>
      <c r="X140" s="105"/>
      <c r="Y140" s="909" t="str">
        <f>VLOOKUP(Y143,'[1]FDN Details'!$B126:AF604,2)</f>
        <v>71/3</v>
      </c>
      <c r="Z140" s="909"/>
      <c r="AA140" s="105"/>
      <c r="AB140" s="909" t="str">
        <f>VLOOKUP(AB143,'[1]FDN Details'!$B126:AI604,2)</f>
        <v>71/4</v>
      </c>
      <c r="AC140" s="909"/>
      <c r="AD140" s="105"/>
      <c r="AE140" s="909" t="str">
        <f>VLOOKUP(AE143,'[1]FDN Details'!$B126:AL604,2)</f>
        <v>71/5</v>
      </c>
      <c r="AF140" s="909"/>
      <c r="AG140" s="105"/>
      <c r="AH140" s="909" t="str">
        <f>VLOOKUP(AH143,'[1]FDN Details'!$B126:AO604,2)</f>
        <v>72/0</v>
      </c>
      <c r="AI140" s="909"/>
      <c r="AJ140" s="105"/>
      <c r="AK140" s="909" t="str">
        <f>VLOOKUP(AK143,'[1]FDN Details'!$B126:AR604,2)</f>
        <v>72/1</v>
      </c>
      <c r="AL140" s="909"/>
      <c r="AM140" s="105"/>
      <c r="AN140" s="909" t="str">
        <f>VLOOKUP(AN143,'[1]FDN Details'!$B126:AU604,2)</f>
        <v>73/0</v>
      </c>
      <c r="AO140" s="909"/>
      <c r="AP140" s="105"/>
      <c r="AQ140" s="909" t="str">
        <f>VLOOKUP(AQ143,'[1]FDN Details'!$B126:AX604,2)</f>
        <v>74/0</v>
      </c>
      <c r="AR140" s="909"/>
      <c r="AS140" s="132"/>
      <c r="AT140" s="105"/>
      <c r="AU140" s="1005"/>
      <c r="AV140" s="937"/>
      <c r="AW140" s="937"/>
      <c r="AX140" s="937"/>
      <c r="AY140" s="937"/>
      <c r="AZ140" s="937"/>
      <c r="BA140" s="94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</row>
    <row r="141" spans="1:64" s="101" customFormat="1" x14ac:dyDescent="0.35">
      <c r="A141" s="100"/>
      <c r="B141" s="1001"/>
      <c r="C141" s="132"/>
      <c r="D141" s="909" t="str">
        <f>VLOOKUP(D143,'[1]FDN Details'!$B126:K605,3)</f>
        <v>C2-3</v>
      </c>
      <c r="E141" s="909"/>
      <c r="F141" s="105"/>
      <c r="G141" s="909" t="str">
        <f>VLOOKUP(G143,'[1]FDN Details'!$B126:N605,3)</f>
        <v>A+4.5</v>
      </c>
      <c r="H141" s="909"/>
      <c r="I141" s="105"/>
      <c r="J141" s="909" t="str">
        <f>VLOOKUP(J143,'[1]FDN Details'!$B126:Q605,3)</f>
        <v>A+9</v>
      </c>
      <c r="K141" s="909"/>
      <c r="L141" s="105"/>
      <c r="M141" s="909" t="str">
        <f>VLOOKUP(M143,'[1]FDN Details'!$B126:T605,3)</f>
        <v>A-3</v>
      </c>
      <c r="N141" s="909"/>
      <c r="O141" s="198"/>
      <c r="P141" s="909" t="str">
        <f>VLOOKUP(P143,'[1]FDN Details'!$B126:W605,3)</f>
        <v>D45+3</v>
      </c>
      <c r="Q141" s="909"/>
      <c r="R141" s="105"/>
      <c r="S141" s="909" t="str">
        <f>VLOOKUP(S143,'[1]FDN Details'!$B126:Z605,3)</f>
        <v>A+3</v>
      </c>
      <c r="T141" s="909"/>
      <c r="U141" s="105"/>
      <c r="V141" s="909" t="str">
        <f>VLOOKUP(V143,'[1]FDN Details'!$B126:AC605,3)</f>
        <v>A-3</v>
      </c>
      <c r="W141" s="909"/>
      <c r="X141" s="105"/>
      <c r="Y141" s="909" t="str">
        <f>VLOOKUP(Y143,'[1]FDN Details'!$B126:AF605,3)</f>
        <v>A+0</v>
      </c>
      <c r="Z141" s="909"/>
      <c r="AA141" s="105"/>
      <c r="AB141" s="909" t="str">
        <f>VLOOKUP(AB143,'[1]FDN Details'!$B126:AI605,3)</f>
        <v>A-3</v>
      </c>
      <c r="AC141" s="909"/>
      <c r="AD141" s="105"/>
      <c r="AE141" s="909" t="str">
        <f>VLOOKUP(AE143,'[1]FDN Details'!$B126:AL605,3)</f>
        <v>A+0</v>
      </c>
      <c r="AF141" s="909"/>
      <c r="AG141" s="105"/>
      <c r="AH141" s="909" t="str">
        <f>VLOOKUP(AH143,'[1]FDN Details'!$B126:AO605,3)</f>
        <v>D45+3</v>
      </c>
      <c r="AI141" s="909"/>
      <c r="AJ141" s="105"/>
      <c r="AK141" s="909" t="str">
        <f>VLOOKUP(AK143,'[1]FDN Details'!$B126:AR605,3)</f>
        <v>A+9</v>
      </c>
      <c r="AL141" s="909"/>
      <c r="AM141" s="105"/>
      <c r="AN141" s="909" t="str">
        <f>VLOOKUP(AN143,'[1]FDN Details'!$B126:AU605,3)</f>
        <v>D45+3</v>
      </c>
      <c r="AO141" s="909"/>
      <c r="AP141" s="105"/>
      <c r="AQ141" s="909" t="str">
        <f>VLOOKUP(AQ143,'[1]FDN Details'!$B126:AX605,3)</f>
        <v>C2+18</v>
      </c>
      <c r="AR141" s="909"/>
      <c r="AS141" s="132"/>
      <c r="AT141" s="105"/>
      <c r="AU141" s="1005"/>
      <c r="AV141" s="938"/>
      <c r="AW141" s="938"/>
      <c r="AX141" s="938"/>
      <c r="AY141" s="938"/>
      <c r="AZ141" s="938"/>
      <c r="BA141" s="941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</row>
    <row r="142" spans="1:64" x14ac:dyDescent="0.35">
      <c r="A142" s="77"/>
      <c r="B142" s="1001"/>
      <c r="C142" s="80"/>
      <c r="D142" s="136"/>
      <c r="E142" s="136"/>
      <c r="F142" s="105"/>
      <c r="G142" s="136"/>
      <c r="H142" s="136"/>
      <c r="I142" s="136"/>
      <c r="J142" s="136"/>
      <c r="K142" s="136"/>
      <c r="L142" s="105"/>
      <c r="M142" s="136"/>
      <c r="N142" s="136"/>
      <c r="O142" s="105"/>
      <c r="P142" s="136"/>
      <c r="Q142" s="136"/>
      <c r="R142" s="136"/>
      <c r="S142" s="157"/>
      <c r="T142" s="158"/>
      <c r="U142" s="136"/>
      <c r="V142" s="136"/>
      <c r="W142" s="136"/>
      <c r="X142" s="80"/>
      <c r="Y142" s="136"/>
      <c r="Z142" s="136"/>
      <c r="AA142" s="105"/>
      <c r="AB142" s="136"/>
      <c r="AC142" s="136"/>
      <c r="AD142" s="105"/>
      <c r="AE142" s="136"/>
      <c r="AF142" s="136"/>
      <c r="AG142" s="105"/>
      <c r="AH142" s="136"/>
      <c r="AI142" s="136"/>
      <c r="AJ142" s="141"/>
      <c r="AK142" s="136"/>
      <c r="AL142" s="136"/>
      <c r="AM142" s="141"/>
      <c r="AN142" s="136"/>
      <c r="AO142" s="136"/>
      <c r="AP142" s="141"/>
      <c r="AQ142" s="136"/>
      <c r="AR142" s="136"/>
      <c r="AS142" s="141"/>
      <c r="AT142" s="141"/>
      <c r="AU142" s="1005"/>
      <c r="AV142" s="938"/>
      <c r="AW142" s="938"/>
      <c r="AX142" s="938"/>
      <c r="AY142" s="938"/>
      <c r="AZ142" s="938"/>
      <c r="BA142" s="941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</row>
    <row r="143" spans="1:64" s="160" customFormat="1" x14ac:dyDescent="0.35">
      <c r="A143" s="159"/>
      <c r="B143" s="1001"/>
      <c r="C143" s="143"/>
      <c r="D143" s="143">
        <f>AQ132+1</f>
        <v>163</v>
      </c>
      <c r="E143" s="143"/>
      <c r="F143" s="131"/>
      <c r="G143" s="143">
        <f>D143+1</f>
        <v>164</v>
      </c>
      <c r="H143" s="143"/>
      <c r="I143" s="131"/>
      <c r="J143" s="143">
        <f>G143+1</f>
        <v>165</v>
      </c>
      <c r="K143" s="143"/>
      <c r="L143" s="131"/>
      <c r="M143" s="143">
        <f>J143+1</f>
        <v>166</v>
      </c>
      <c r="N143" s="143"/>
      <c r="O143" s="131"/>
      <c r="P143" s="143">
        <f>M143+1</f>
        <v>167</v>
      </c>
      <c r="Q143" s="143"/>
      <c r="R143" s="131"/>
      <c r="S143" s="143">
        <f>P143+1</f>
        <v>168</v>
      </c>
      <c r="T143" s="143"/>
      <c r="U143" s="131"/>
      <c r="V143" s="143">
        <f>S143+1</f>
        <v>169</v>
      </c>
      <c r="W143" s="143"/>
      <c r="X143" s="143"/>
      <c r="Y143" s="143">
        <f>V143+1</f>
        <v>170</v>
      </c>
      <c r="Z143" s="143"/>
      <c r="AA143" s="131"/>
      <c r="AB143" s="143">
        <f>Y143+1</f>
        <v>171</v>
      </c>
      <c r="AC143" s="143"/>
      <c r="AD143" s="131"/>
      <c r="AE143" s="143">
        <f>AB143+1</f>
        <v>172</v>
      </c>
      <c r="AF143" s="143"/>
      <c r="AG143" s="131"/>
      <c r="AH143" s="143">
        <f>AE143+1</f>
        <v>173</v>
      </c>
      <c r="AI143" s="143"/>
      <c r="AJ143" s="143"/>
      <c r="AK143" s="143">
        <f>AH143+1</f>
        <v>174</v>
      </c>
      <c r="AL143" s="143"/>
      <c r="AM143" s="143"/>
      <c r="AN143" s="143">
        <f>AK143+1</f>
        <v>175</v>
      </c>
      <c r="AO143" s="143"/>
      <c r="AP143" s="143"/>
      <c r="AQ143" s="143">
        <f>AN143+1</f>
        <v>176</v>
      </c>
      <c r="AR143" s="143"/>
      <c r="AS143" s="143"/>
      <c r="AT143" s="143"/>
      <c r="AU143" s="1005"/>
      <c r="AV143" s="938"/>
      <c r="AW143" s="938"/>
      <c r="AX143" s="938"/>
      <c r="AY143" s="938"/>
      <c r="AZ143" s="938"/>
      <c r="BA143" s="941"/>
      <c r="BB143" s="159"/>
      <c r="BC143" s="159"/>
      <c r="BD143" s="159"/>
      <c r="BE143" s="159"/>
      <c r="BF143" s="159"/>
      <c r="BG143" s="159"/>
      <c r="BH143" s="159"/>
      <c r="BI143" s="159"/>
      <c r="BJ143" s="159"/>
      <c r="BK143" s="159"/>
      <c r="BL143" s="159"/>
    </row>
    <row r="144" spans="1:64" x14ac:dyDescent="0.35">
      <c r="A144" s="77"/>
      <c r="B144" s="1001"/>
      <c r="C144" s="946" t="s">
        <v>84</v>
      </c>
      <c r="D144" s="947"/>
      <c r="E144" s="947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921" t="s">
        <v>106</v>
      </c>
      <c r="Q144" s="921"/>
      <c r="R144" s="921"/>
      <c r="S144" s="921"/>
      <c r="T144" s="921"/>
      <c r="U144" s="921"/>
      <c r="V144" s="921"/>
      <c r="W144" s="921"/>
      <c r="X144" s="921"/>
      <c r="Y144" s="921"/>
      <c r="Z144" s="921"/>
      <c r="AA144" s="921"/>
      <c r="AB144" s="921"/>
      <c r="AC144" s="921"/>
      <c r="AD144" s="921"/>
      <c r="AE144" s="921"/>
      <c r="AF144" s="921"/>
      <c r="AG144" s="921"/>
      <c r="AH144" s="921"/>
      <c r="AI144" s="921"/>
      <c r="AJ144" s="921"/>
      <c r="AK144" s="921"/>
      <c r="AL144" s="921"/>
      <c r="AM144" s="921"/>
      <c r="AN144" s="921"/>
      <c r="AO144" s="921"/>
      <c r="AP144" s="921"/>
      <c r="AQ144" s="921"/>
      <c r="AR144" s="921"/>
      <c r="AS144" s="921"/>
      <c r="AT144" s="105"/>
      <c r="AU144" s="1005"/>
      <c r="AV144" s="938"/>
      <c r="AW144" s="938"/>
      <c r="AX144" s="938"/>
      <c r="AY144" s="938"/>
      <c r="AZ144" s="938"/>
      <c r="BA144" s="941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</row>
    <row r="145" spans="1:64" x14ac:dyDescent="0.35">
      <c r="A145" s="77"/>
      <c r="B145" s="1001"/>
      <c r="C145" s="80"/>
      <c r="D145" s="80"/>
      <c r="E145" s="80"/>
      <c r="F145" s="105"/>
      <c r="G145" s="80"/>
      <c r="H145" s="80"/>
      <c r="I145" s="105"/>
      <c r="J145" s="80"/>
      <c r="K145" s="80"/>
      <c r="L145" s="105"/>
      <c r="M145" s="80"/>
      <c r="N145" s="80"/>
      <c r="O145" s="105"/>
      <c r="P145" s="80"/>
      <c r="Q145" s="80"/>
      <c r="R145" s="105"/>
      <c r="S145" s="80"/>
      <c r="T145" s="80"/>
      <c r="U145" s="105"/>
      <c r="V145" s="80"/>
      <c r="W145" s="80"/>
      <c r="X145" s="105"/>
      <c r="Y145" s="80"/>
      <c r="Z145" s="80"/>
      <c r="AA145" s="105"/>
      <c r="AB145" s="80"/>
      <c r="AC145" s="80"/>
      <c r="AD145" s="105"/>
      <c r="AE145" s="80"/>
      <c r="AF145" s="80"/>
      <c r="AG145" s="105"/>
      <c r="AH145" s="80"/>
      <c r="AI145" s="80"/>
      <c r="AJ145" s="105"/>
      <c r="AK145" s="80"/>
      <c r="AL145" s="80"/>
      <c r="AM145" s="105"/>
      <c r="AN145" s="80"/>
      <c r="AO145" s="80"/>
      <c r="AP145" s="105"/>
      <c r="AQ145" s="80"/>
      <c r="AR145" s="132"/>
      <c r="AS145" s="105"/>
      <c r="AT145" s="105"/>
      <c r="AU145" s="1005"/>
      <c r="AV145" s="938"/>
      <c r="AW145" s="938"/>
      <c r="AX145" s="938"/>
      <c r="AY145" s="938"/>
      <c r="AZ145" s="938"/>
      <c r="BA145" s="941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</row>
    <row r="146" spans="1:64" x14ac:dyDescent="0.35">
      <c r="A146" s="77"/>
      <c r="B146" s="1001"/>
      <c r="C146" s="80"/>
      <c r="D146" s="80"/>
      <c r="E146" s="80"/>
      <c r="F146" s="105"/>
      <c r="G146" s="80"/>
      <c r="H146" s="80"/>
      <c r="I146" s="105"/>
      <c r="J146" s="80"/>
      <c r="K146" s="80"/>
      <c r="L146" s="105"/>
      <c r="M146" s="80"/>
      <c r="N146" s="80"/>
      <c r="O146" s="105"/>
      <c r="P146" s="80"/>
      <c r="Q146" s="80"/>
      <c r="R146" s="105"/>
      <c r="S146" s="80"/>
      <c r="T146" s="80"/>
      <c r="U146" s="105"/>
      <c r="V146" s="80"/>
      <c r="W146" s="80"/>
      <c r="X146" s="105"/>
      <c r="Y146" s="80"/>
      <c r="Z146" s="80"/>
      <c r="AA146" s="105"/>
      <c r="AB146" s="80"/>
      <c r="AC146" s="80"/>
      <c r="AD146" s="105"/>
      <c r="AE146" s="80"/>
      <c r="AF146" s="80"/>
      <c r="AG146" s="105"/>
      <c r="AH146" s="80"/>
      <c r="AI146" s="80"/>
      <c r="AJ146" s="105"/>
      <c r="AK146" s="80"/>
      <c r="AL146" s="80"/>
      <c r="AM146" s="105"/>
      <c r="AN146" s="80"/>
      <c r="AO146" s="80"/>
      <c r="AP146" s="105"/>
      <c r="AQ146" s="80"/>
      <c r="AR146" s="80"/>
      <c r="AS146" s="105"/>
      <c r="AT146" s="105"/>
      <c r="AU146" s="1005"/>
      <c r="AV146" s="938"/>
      <c r="AW146" s="938"/>
      <c r="AX146" s="938"/>
      <c r="AY146" s="938"/>
      <c r="AZ146" s="938"/>
      <c r="BA146" s="941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</row>
    <row r="147" spans="1:64" ht="17" thickBot="1" x14ac:dyDescent="0.4">
      <c r="A147" s="77"/>
      <c r="B147" s="1001"/>
      <c r="C147" s="80"/>
      <c r="D147" s="167"/>
      <c r="E147" s="168"/>
      <c r="F147" s="169"/>
      <c r="G147" s="923"/>
      <c r="H147" s="923"/>
      <c r="I147" s="169"/>
      <c r="J147" s="923"/>
      <c r="K147" s="923"/>
      <c r="L147" s="169"/>
      <c r="M147" s="923"/>
      <c r="N147" s="923"/>
      <c r="O147" s="169"/>
      <c r="P147" s="923"/>
      <c r="Q147" s="923"/>
      <c r="R147" s="169"/>
      <c r="S147" s="948" t="s">
        <v>107</v>
      </c>
      <c r="T147" s="948"/>
      <c r="U147" s="169"/>
      <c r="V147" s="948" t="s">
        <v>107</v>
      </c>
      <c r="W147" s="948"/>
      <c r="X147" s="169"/>
      <c r="Y147" s="923"/>
      <c r="Z147" s="923"/>
      <c r="AA147" s="169"/>
      <c r="AB147" s="923"/>
      <c r="AC147" s="923"/>
      <c r="AD147" s="169"/>
      <c r="AE147" s="923" t="s">
        <v>107</v>
      </c>
      <c r="AF147" s="923"/>
      <c r="AG147" s="169"/>
      <c r="AH147" s="923" t="s">
        <v>107</v>
      </c>
      <c r="AI147" s="923"/>
      <c r="AJ147" s="169"/>
      <c r="AK147" s="923"/>
      <c r="AL147" s="923"/>
      <c r="AM147" s="169"/>
      <c r="AN147" s="923" t="s">
        <v>107</v>
      </c>
      <c r="AO147" s="923"/>
      <c r="AP147" s="105"/>
      <c r="AQ147" s="936"/>
      <c r="AR147" s="936"/>
      <c r="AS147" s="105"/>
      <c r="AT147" s="105"/>
      <c r="AU147" s="1005"/>
      <c r="AV147" s="939">
        <f>COUNTA(D150:AR151)</f>
        <v>55</v>
      </c>
      <c r="AW147" s="939" t="e">
        <f>COUNTIF(#REF!,"FC")</f>
        <v>#REF!</v>
      </c>
      <c r="AX147" s="939">
        <f>COUNTIF(D146:AR146,"EC")</f>
        <v>0</v>
      </c>
      <c r="AY147" s="939">
        <f>COUNTIF(D149:AR149,"E")</f>
        <v>0</v>
      </c>
      <c r="AZ147" s="939" t="e">
        <f>COUNTIF(#REF!,"TW")</f>
        <v>#REF!</v>
      </c>
      <c r="BA147" s="942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</row>
    <row r="148" spans="1:64" ht="17.5" thickTop="1" thickBot="1" x14ac:dyDescent="0.4">
      <c r="A148" s="77"/>
      <c r="B148" s="1001"/>
      <c r="C148" s="105"/>
      <c r="D148" s="161" t="s">
        <v>85</v>
      </c>
      <c r="E148" s="162" t="s">
        <v>86</v>
      </c>
      <c r="F148" s="169"/>
      <c r="G148" s="161" t="s">
        <v>85</v>
      </c>
      <c r="H148" s="162" t="s">
        <v>86</v>
      </c>
      <c r="I148" s="169"/>
      <c r="J148" s="161" t="s">
        <v>85</v>
      </c>
      <c r="K148" s="162" t="s">
        <v>86</v>
      </c>
      <c r="L148" s="169"/>
      <c r="M148" s="161" t="s">
        <v>85</v>
      </c>
      <c r="N148" s="162" t="s">
        <v>86</v>
      </c>
      <c r="O148" s="169"/>
      <c r="P148" s="161" t="s">
        <v>85</v>
      </c>
      <c r="Q148" s="162" t="s">
        <v>86</v>
      </c>
      <c r="R148" s="169"/>
      <c r="S148" s="170" t="s">
        <v>85</v>
      </c>
      <c r="T148" s="171" t="s">
        <v>86</v>
      </c>
      <c r="U148" s="169"/>
      <c r="V148" s="170" t="s">
        <v>85</v>
      </c>
      <c r="W148" s="171" t="s">
        <v>86</v>
      </c>
      <c r="X148" s="169"/>
      <c r="Y148" s="161" t="s">
        <v>85</v>
      </c>
      <c r="Z148" s="162" t="s">
        <v>86</v>
      </c>
      <c r="AA148" s="169"/>
      <c r="AB148" s="161" t="s">
        <v>85</v>
      </c>
      <c r="AC148" s="162" t="s">
        <v>86</v>
      </c>
      <c r="AD148" s="169"/>
      <c r="AE148" s="170" t="s">
        <v>85</v>
      </c>
      <c r="AF148" s="171" t="s">
        <v>86</v>
      </c>
      <c r="AG148" s="169"/>
      <c r="AH148" s="172" t="s">
        <v>85</v>
      </c>
      <c r="AI148" s="173" t="s">
        <v>86</v>
      </c>
      <c r="AJ148" s="169"/>
      <c r="AK148" s="161" t="s">
        <v>85</v>
      </c>
      <c r="AL148" s="162" t="s">
        <v>86</v>
      </c>
      <c r="AM148" s="169"/>
      <c r="AN148" s="170" t="s">
        <v>85</v>
      </c>
      <c r="AO148" s="171" t="s">
        <v>86</v>
      </c>
      <c r="AP148" s="105"/>
      <c r="AQ148" s="150" t="s">
        <v>85</v>
      </c>
      <c r="AR148" s="151" t="s">
        <v>86</v>
      </c>
      <c r="AS148" s="156"/>
      <c r="AT148" s="105"/>
      <c r="AU148" s="1005"/>
      <c r="AV148" s="918">
        <f>COUNTA(D151:AR151)</f>
        <v>14</v>
      </c>
      <c r="AW148" s="918">
        <f>COUNTIF(D147:AR147,"FC")</f>
        <v>5</v>
      </c>
      <c r="AX148" s="918">
        <f>COUNTIF(J146:AR146,"EC")</f>
        <v>0</v>
      </c>
      <c r="AY148" s="918">
        <f>COUNTIF(J150:AR150,"E")</f>
        <v>4</v>
      </c>
      <c r="AZ148" s="918">
        <f>COUNTIF(J147:AR147,"TW")</f>
        <v>0</v>
      </c>
      <c r="BA148" s="91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</row>
    <row r="149" spans="1:64" ht="17.5" thickTop="1" thickBot="1" x14ac:dyDescent="0.4">
      <c r="A149" s="77"/>
      <c r="B149" s="1001"/>
      <c r="C149" s="105"/>
      <c r="D149" s="163" t="s">
        <v>89</v>
      </c>
      <c r="E149" s="164" t="s">
        <v>90</v>
      </c>
      <c r="F149" s="169"/>
      <c r="G149" s="163" t="s">
        <v>89</v>
      </c>
      <c r="H149" s="164" t="s">
        <v>90</v>
      </c>
      <c r="I149" s="169" t="s">
        <v>68</v>
      </c>
      <c r="J149" s="163" t="s">
        <v>89</v>
      </c>
      <c r="K149" s="164" t="s">
        <v>90</v>
      </c>
      <c r="L149" s="169"/>
      <c r="M149" s="163" t="s">
        <v>89</v>
      </c>
      <c r="N149" s="164" t="s">
        <v>90</v>
      </c>
      <c r="O149" s="169"/>
      <c r="P149" s="163" t="s">
        <v>89</v>
      </c>
      <c r="Q149" s="164" t="s">
        <v>90</v>
      </c>
      <c r="R149" s="169"/>
      <c r="S149" s="174" t="s">
        <v>89</v>
      </c>
      <c r="T149" s="175" t="s">
        <v>90</v>
      </c>
      <c r="U149" s="169"/>
      <c r="V149" s="174" t="s">
        <v>89</v>
      </c>
      <c r="W149" s="175" t="s">
        <v>90</v>
      </c>
      <c r="X149" s="169"/>
      <c r="Y149" s="163" t="s">
        <v>89</v>
      </c>
      <c r="Z149" s="164" t="s">
        <v>90</v>
      </c>
      <c r="AA149" s="169"/>
      <c r="AB149" s="163" t="s">
        <v>89</v>
      </c>
      <c r="AC149" s="164" t="s">
        <v>90</v>
      </c>
      <c r="AD149" s="169"/>
      <c r="AE149" s="174" t="s">
        <v>89</v>
      </c>
      <c r="AF149" s="175" t="s">
        <v>90</v>
      </c>
      <c r="AG149" s="169"/>
      <c r="AH149" s="176" t="s">
        <v>89</v>
      </c>
      <c r="AI149" s="177" t="s">
        <v>90</v>
      </c>
      <c r="AJ149" s="169"/>
      <c r="AK149" s="163" t="s">
        <v>89</v>
      </c>
      <c r="AL149" s="164" t="s">
        <v>90</v>
      </c>
      <c r="AM149" s="169"/>
      <c r="AN149" s="174" t="s">
        <v>89</v>
      </c>
      <c r="AO149" s="175" t="s">
        <v>90</v>
      </c>
      <c r="AP149" s="105"/>
      <c r="AQ149" s="153" t="s">
        <v>89</v>
      </c>
      <c r="AR149" s="154" t="s">
        <v>90</v>
      </c>
      <c r="AS149" s="156"/>
      <c r="AT149" s="105"/>
      <c r="AU149" s="1005"/>
      <c r="AV149" s="918"/>
      <c r="AW149" s="918"/>
      <c r="AX149" s="918"/>
      <c r="AY149" s="918"/>
      <c r="AZ149" s="918"/>
      <c r="BA149" s="91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</row>
    <row r="150" spans="1:64" ht="17.5" thickTop="1" thickBot="1" x14ac:dyDescent="0.4">
      <c r="A150" s="77"/>
      <c r="B150" s="1001"/>
      <c r="C150" s="80"/>
      <c r="D150" s="165">
        <v>0</v>
      </c>
      <c r="E150" s="166" t="str">
        <f>VLOOKUP(D154,'[1]FDN Details'!$B126:Q604,16,0)</f>
        <v>-</v>
      </c>
      <c r="F150" s="178">
        <f>VLOOKUP(D154,'[1]FDN Details'!$B126:P604,15,0)</f>
        <v>338</v>
      </c>
      <c r="G150" s="165">
        <v>0</v>
      </c>
      <c r="H150" s="166" t="str">
        <f>VLOOKUP(G154,'[1]FDN Details'!$B126:T604,16,0)</f>
        <v>-</v>
      </c>
      <c r="I150" s="178">
        <f>VLOOKUP(G154,'[1]FDN Details'!$B126:S604,15,0)</f>
        <v>324</v>
      </c>
      <c r="J150" s="165">
        <v>0</v>
      </c>
      <c r="K150" s="166" t="str">
        <f>VLOOKUP(J154,'[1]FDN Details'!$B126:W604,16,0)</f>
        <v>-</v>
      </c>
      <c r="L150" s="178">
        <f>VLOOKUP(J154,'[1]FDN Details'!$B126:V604,15,0)</f>
        <v>261</v>
      </c>
      <c r="M150" s="165">
        <v>0</v>
      </c>
      <c r="N150" s="166" t="str">
        <f>VLOOKUP(M154,'[1]FDN Details'!$B126:Z604,16,0)</f>
        <v>-</v>
      </c>
      <c r="O150" s="178">
        <f>VLOOKUP(M154,'[1]FDN Details'!$B126:Y604,15,0)</f>
        <v>315</v>
      </c>
      <c r="P150" s="165">
        <v>0</v>
      </c>
      <c r="Q150" s="166" t="str">
        <f>VLOOKUP(P154,'[1]FDN Details'!$B126:AC604,16,0)</f>
        <v>-</v>
      </c>
      <c r="R150" s="178">
        <f>VLOOKUP(P154,'[1]FDN Details'!$B126:AB604,15,0)</f>
        <v>426</v>
      </c>
      <c r="S150" s="179" t="s">
        <v>108</v>
      </c>
      <c r="T150" s="180" t="str">
        <f>VLOOKUP(S154,'[1]FDN Details'!$B126:AF604,16,0)</f>
        <v>DFR</v>
      </c>
      <c r="U150" s="178">
        <f>VLOOKUP(S154,'[1]FDN Details'!$B126:AE604,15,0)</f>
        <v>418.99900000000002</v>
      </c>
      <c r="V150" s="179" t="s">
        <v>108</v>
      </c>
      <c r="W150" s="180" t="str">
        <f>VLOOKUP(V154,'[1]FDN Details'!$B126:AI604,16,0)</f>
        <v>DFR</v>
      </c>
      <c r="X150" s="178">
        <f>VLOOKUP(V154,'[1]FDN Details'!$B126:AH604,15,0)</f>
        <v>367</v>
      </c>
      <c r="Y150" s="165">
        <v>0</v>
      </c>
      <c r="Z150" s="166" t="str">
        <f>VLOOKUP(Y154,'[1]FDN Details'!$B126:AL604,16,0)</f>
        <v>-</v>
      </c>
      <c r="AA150" s="178">
        <f>VLOOKUP(Y154,'[1]FDN Details'!$B126:AK604,15,0)</f>
        <v>431</v>
      </c>
      <c r="AB150" s="165">
        <v>0</v>
      </c>
      <c r="AC150" s="166" t="str">
        <f>VLOOKUP(AB154,'[1]FDN Details'!$B126:AO604,16,0)</f>
        <v>-</v>
      </c>
      <c r="AD150" s="178">
        <f>VLOOKUP(AB154,'[1]FDN Details'!$B126:AN604,15,0)</f>
        <v>403</v>
      </c>
      <c r="AE150" s="179" t="s">
        <v>108</v>
      </c>
      <c r="AF150" s="180" t="str">
        <f>VLOOKUP(AE154,'[1]FDN Details'!$B126:AR604,16,0)</f>
        <v>-</v>
      </c>
      <c r="AG150" s="178">
        <f>VLOOKUP(AE154,'[1]FDN Details'!$B126:AQ604,15,0)</f>
        <v>438</v>
      </c>
      <c r="AH150" s="181">
        <v>0</v>
      </c>
      <c r="AI150" s="182" t="str">
        <f>VLOOKUP(AH154,'[1]FDN Details'!$B126:AU604,16,0)</f>
        <v>DFR</v>
      </c>
      <c r="AJ150" s="178">
        <f>VLOOKUP(AH154,'[1]FDN Details'!$B126:AT604,15,0)</f>
        <v>356.71</v>
      </c>
      <c r="AK150" s="165">
        <v>0</v>
      </c>
      <c r="AL150" s="166" t="str">
        <f>VLOOKUP(AK154,'[1]FDN Details'!$B126:AX604,16,0)</f>
        <v>-</v>
      </c>
      <c r="AM150" s="178">
        <f>VLOOKUP(AK154,'[1]FDN Details'!$B126:AW604,15,0)</f>
        <v>305</v>
      </c>
      <c r="AN150" s="179" t="s">
        <v>108</v>
      </c>
      <c r="AO150" s="180" t="str">
        <f>VLOOKUP(AN154,'[1]FDN Details'!$B126:BA604,16,0)</f>
        <v>DFR</v>
      </c>
      <c r="AP150" s="125">
        <f>VLOOKUP(AN154,'[1]FDN Details'!$B126:AZ604,15,0)</f>
        <v>337.839</v>
      </c>
      <c r="AQ150" s="119">
        <v>0</v>
      </c>
      <c r="AR150" s="124" t="str">
        <f>VLOOKUP(AQ154,'[1]FDN Details'!$B126:BD604,16,0)</f>
        <v>-</v>
      </c>
      <c r="AS150" s="125">
        <f>VLOOKUP(AQ154,'[1]FDN Details'!$B126:BC604,15,0)</f>
        <v>317</v>
      </c>
      <c r="AT150" s="105"/>
      <c r="AU150" s="1005"/>
      <c r="AV150" s="918"/>
      <c r="AW150" s="918"/>
      <c r="AX150" s="918"/>
      <c r="AY150" s="918"/>
      <c r="AZ150" s="918"/>
      <c r="BA150" s="917"/>
      <c r="BB150" s="83">
        <f>SUM(F150:AS150)</f>
        <v>5038.5479999999998</v>
      </c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</row>
    <row r="151" spans="1:64" s="101" customFormat="1" ht="17" thickTop="1" x14ac:dyDescent="0.35">
      <c r="A151" s="100"/>
      <c r="B151" s="1001"/>
      <c r="C151" s="145" t="s">
        <v>105</v>
      </c>
      <c r="D151" s="909" t="str">
        <f>VLOOKUP(D154,'[1]FDN Details'!$B137:K615,2)</f>
        <v>75/0</v>
      </c>
      <c r="E151" s="909"/>
      <c r="F151" s="105"/>
      <c r="G151" s="909" t="str">
        <f>VLOOKUP(G154,'[1]FDN Details'!$B137:N615,2)</f>
        <v>75/1</v>
      </c>
      <c r="H151" s="909"/>
      <c r="I151" s="132"/>
      <c r="J151" s="909" t="str">
        <f>VLOOKUP(J154,'[1]FDN Details'!$B137:Q615,2)</f>
        <v>75/2</v>
      </c>
      <c r="K151" s="909"/>
      <c r="L151" s="132"/>
      <c r="M151" s="909" t="str">
        <f>VLOOKUP(M154,'[1]FDN Details'!$B137:T615,2)</f>
        <v>75/3</v>
      </c>
      <c r="N151" s="909"/>
      <c r="O151" s="132"/>
      <c r="P151" s="909" t="str">
        <f>VLOOKUP(P154,'[1]FDN Details'!$B137:W615,2)</f>
        <v>76/0</v>
      </c>
      <c r="Q151" s="909"/>
      <c r="R151" s="105"/>
      <c r="S151" s="909" t="str">
        <f>VLOOKUP(S154,'[1]FDN Details'!$B137:Z615,2)</f>
        <v>76/1</v>
      </c>
      <c r="T151" s="909"/>
      <c r="U151" s="105"/>
      <c r="V151" s="909" t="str">
        <f>VLOOKUP(V154,'[1]FDN Details'!$B137:AC615,2)</f>
        <v>76/2</v>
      </c>
      <c r="W151" s="909"/>
      <c r="X151" s="105"/>
      <c r="Y151" s="909" t="str">
        <f>VLOOKUP(Y154,'[1]FDN Details'!$B137:AF615,2)</f>
        <v>76/3</v>
      </c>
      <c r="Z151" s="909"/>
      <c r="AA151" s="105"/>
      <c r="AB151" s="909" t="str">
        <f>VLOOKUP(AB154,'[1]FDN Details'!$B137:AI615,2)</f>
        <v>76/4</v>
      </c>
      <c r="AC151" s="909"/>
      <c r="AD151" s="105"/>
      <c r="AE151" s="909" t="str">
        <f>VLOOKUP(AE154,'[1]FDN Details'!$B137:AL615,2)</f>
        <v>76/5</v>
      </c>
      <c r="AF151" s="909"/>
      <c r="AG151" s="105"/>
      <c r="AH151" s="909" t="str">
        <f>VLOOKUP(AH154,'[1]FDN Details'!$B137:AO615,2)</f>
        <v>76/6</v>
      </c>
      <c r="AI151" s="909"/>
      <c r="AJ151" s="105"/>
      <c r="AK151" s="909" t="str">
        <f>VLOOKUP(AK154,'[1]FDN Details'!$B137:AR615,2)</f>
        <v>77/0</v>
      </c>
      <c r="AL151" s="909"/>
      <c r="AM151" s="105"/>
      <c r="AN151" s="909" t="str">
        <f>VLOOKUP(AN154,'[1]FDN Details'!$B137:AU615,2)</f>
        <v>77/1</v>
      </c>
      <c r="AO151" s="909"/>
      <c r="AP151" s="105"/>
      <c r="AQ151" s="909" t="str">
        <f>VLOOKUP(AQ154,'[1]FDN Details'!$B137:AX615,2)</f>
        <v>78/0</v>
      </c>
      <c r="AR151" s="909"/>
      <c r="AS151" s="132"/>
      <c r="AT151" s="105"/>
      <c r="AU151" s="1005"/>
      <c r="AV151" s="937"/>
      <c r="AW151" s="937"/>
      <c r="AX151" s="937"/>
      <c r="AY151" s="937"/>
      <c r="AZ151" s="937"/>
      <c r="BA151" s="94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</row>
    <row r="152" spans="1:64" s="101" customFormat="1" x14ac:dyDescent="0.35">
      <c r="A152" s="100"/>
      <c r="B152" s="1001"/>
      <c r="C152" s="132"/>
      <c r="D152" s="909" t="str">
        <f>VLOOKUP(D154,'[1]FDN Details'!$B137:K616,3)</f>
        <v>B2+9</v>
      </c>
      <c r="E152" s="909"/>
      <c r="F152" s="105"/>
      <c r="G152" s="909" t="str">
        <f>VLOOKUP(G154,'[1]FDN Details'!$B137:N616,3)</f>
        <v>A+9</v>
      </c>
      <c r="H152" s="909"/>
      <c r="I152" s="105"/>
      <c r="J152" s="909" t="str">
        <f>VLOOKUP(J154,'[1]FDN Details'!$B137:Q616,3)</f>
        <v>A+0</v>
      </c>
      <c r="K152" s="909"/>
      <c r="L152" s="105"/>
      <c r="M152" s="909" t="str">
        <f>VLOOKUP(M154,'[1]FDN Details'!$B137:T616,3)</f>
        <v>A+0</v>
      </c>
      <c r="N152" s="909"/>
      <c r="O152" s="105"/>
      <c r="P152" s="909" t="str">
        <f>VLOOKUP(P154,'[1]FDN Details'!$B137:W616,3)</f>
        <v>C2+0</v>
      </c>
      <c r="Q152" s="909"/>
      <c r="R152" s="105"/>
      <c r="S152" s="909" t="str">
        <f>VLOOKUP(S154,'[1]FDN Details'!$B137:Z616,3)</f>
        <v>A+6</v>
      </c>
      <c r="T152" s="909"/>
      <c r="U152" s="105"/>
      <c r="V152" s="909" t="str">
        <f>VLOOKUP(V154,'[1]FDN Details'!$B137:AC616,3)</f>
        <v>A+6</v>
      </c>
      <c r="W152" s="909"/>
      <c r="X152" s="105"/>
      <c r="Y152" s="909" t="str">
        <f>VLOOKUP(Y154,'[1]FDN Details'!$B137:AF616,3)</f>
        <v>A-3</v>
      </c>
      <c r="Z152" s="909"/>
      <c r="AA152" s="105"/>
      <c r="AB152" s="909" t="str">
        <f>VLOOKUP(AB154,'[1]FDN Details'!$B137:AI616,3)</f>
        <v>A+0</v>
      </c>
      <c r="AC152" s="909"/>
      <c r="AD152" s="105"/>
      <c r="AE152" s="909" t="str">
        <f>VLOOKUP(AE154,'[1]FDN Details'!$B137:AL616,3)</f>
        <v>A+9</v>
      </c>
      <c r="AF152" s="909"/>
      <c r="AG152" s="105"/>
      <c r="AH152" s="909" t="str">
        <f>VLOOKUP(AH154,'[1]FDN Details'!$B137:AO616,3)</f>
        <v>A+1.5</v>
      </c>
      <c r="AI152" s="909"/>
      <c r="AJ152" s="105"/>
      <c r="AK152" s="909" t="str">
        <f>VLOOKUP(AK154,'[1]FDN Details'!$B137:AR616,3)</f>
        <v>B2+0</v>
      </c>
      <c r="AL152" s="909"/>
      <c r="AM152" s="105"/>
      <c r="AN152" s="909" t="str">
        <f>VLOOKUP(AN154,'[1]FDN Details'!$B137:AU616,3)</f>
        <v>A-3</v>
      </c>
      <c r="AO152" s="909"/>
      <c r="AP152" s="105"/>
      <c r="AQ152" s="909" t="str">
        <f>VLOOKUP(AQ154,'[1]FDN Details'!$B137:AX616,3)</f>
        <v>C2-3</v>
      </c>
      <c r="AR152" s="909"/>
      <c r="AS152" s="132"/>
      <c r="AT152" s="105"/>
      <c r="AU152" s="1005"/>
      <c r="AV152" s="938"/>
      <c r="AW152" s="938"/>
      <c r="AX152" s="938"/>
      <c r="AY152" s="938"/>
      <c r="AZ152" s="938"/>
      <c r="BA152" s="941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</row>
    <row r="153" spans="1:64" x14ac:dyDescent="0.35">
      <c r="A153" s="77"/>
      <c r="B153" s="1001"/>
      <c r="C153" s="80"/>
      <c r="D153" s="136"/>
      <c r="E153" s="136"/>
      <c r="F153" s="105"/>
      <c r="G153" s="136"/>
      <c r="H153" s="136"/>
      <c r="I153" s="136"/>
      <c r="J153" s="136"/>
      <c r="K153" s="136"/>
      <c r="L153" s="105"/>
      <c r="M153" s="136"/>
      <c r="N153" s="136"/>
      <c r="O153" s="105"/>
      <c r="P153" s="136"/>
      <c r="Q153" s="136"/>
      <c r="R153" s="136"/>
      <c r="S153" s="157"/>
      <c r="T153" s="158"/>
      <c r="U153" s="136"/>
      <c r="V153" s="136"/>
      <c r="W153" s="136"/>
      <c r="X153" s="80"/>
      <c r="Y153" s="136"/>
      <c r="Z153" s="136"/>
      <c r="AA153" s="105"/>
      <c r="AB153" s="136"/>
      <c r="AC153" s="136"/>
      <c r="AD153" s="105"/>
      <c r="AE153" s="136"/>
      <c r="AF153" s="136"/>
      <c r="AG153" s="105"/>
      <c r="AH153" s="136"/>
      <c r="AI153" s="136"/>
      <c r="AJ153" s="141"/>
      <c r="AK153" s="136"/>
      <c r="AL153" s="136"/>
      <c r="AM153" s="141"/>
      <c r="AN153" s="136"/>
      <c r="AO153" s="136"/>
      <c r="AP153" s="141"/>
      <c r="AQ153" s="136"/>
      <c r="AR153" s="136"/>
      <c r="AS153" s="141"/>
      <c r="AT153" s="141"/>
      <c r="AU153" s="1005"/>
      <c r="AV153" s="938"/>
      <c r="AW153" s="938"/>
      <c r="AX153" s="938"/>
      <c r="AY153" s="938"/>
      <c r="AZ153" s="938"/>
      <c r="BA153" s="941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</row>
    <row r="154" spans="1:64" s="160" customFormat="1" x14ac:dyDescent="0.35">
      <c r="A154" s="159"/>
      <c r="B154" s="1001"/>
      <c r="C154" s="143"/>
      <c r="D154" s="143">
        <f>AQ143+1</f>
        <v>177</v>
      </c>
      <c r="E154" s="143"/>
      <c r="F154" s="131"/>
      <c r="G154" s="143">
        <f>D154+1</f>
        <v>178</v>
      </c>
      <c r="H154" s="143"/>
      <c r="I154" s="131"/>
      <c r="J154" s="143">
        <f>G154+1</f>
        <v>179</v>
      </c>
      <c r="K154" s="143"/>
      <c r="L154" s="131"/>
      <c r="M154" s="143">
        <f>J154+1</f>
        <v>180</v>
      </c>
      <c r="N154" s="143"/>
      <c r="O154" s="131"/>
      <c r="P154" s="143">
        <f>M154+1</f>
        <v>181</v>
      </c>
      <c r="Q154" s="143"/>
      <c r="R154" s="131"/>
      <c r="S154" s="143">
        <f>P154+1</f>
        <v>182</v>
      </c>
      <c r="T154" s="143"/>
      <c r="U154" s="131"/>
      <c r="V154" s="143">
        <f>S154+1</f>
        <v>183</v>
      </c>
      <c r="W154" s="143"/>
      <c r="X154" s="143"/>
      <c r="Y154" s="143">
        <f>V154+1</f>
        <v>184</v>
      </c>
      <c r="Z154" s="143"/>
      <c r="AA154" s="131"/>
      <c r="AB154" s="143">
        <f>Y154+1</f>
        <v>185</v>
      </c>
      <c r="AC154" s="143"/>
      <c r="AD154" s="131"/>
      <c r="AE154" s="143">
        <f>AB154+1</f>
        <v>186</v>
      </c>
      <c r="AF154" s="143"/>
      <c r="AG154" s="131"/>
      <c r="AH154" s="143">
        <f>AE154+1</f>
        <v>187</v>
      </c>
      <c r="AI154" s="143"/>
      <c r="AJ154" s="143"/>
      <c r="AK154" s="143">
        <f>AH154+1</f>
        <v>188</v>
      </c>
      <c r="AL154" s="143"/>
      <c r="AM154" s="143"/>
      <c r="AN154" s="143">
        <f>AK154+1</f>
        <v>189</v>
      </c>
      <c r="AO154" s="143"/>
      <c r="AP154" s="143"/>
      <c r="AQ154" s="143">
        <f>AN154+1</f>
        <v>190</v>
      </c>
      <c r="AR154" s="143"/>
      <c r="AS154" s="143"/>
      <c r="AT154" s="143"/>
      <c r="AU154" s="1005"/>
      <c r="AV154" s="938"/>
      <c r="AW154" s="938"/>
      <c r="AX154" s="938"/>
      <c r="AY154" s="938"/>
      <c r="AZ154" s="938"/>
      <c r="BA154" s="941"/>
      <c r="BB154" s="159"/>
      <c r="BC154" s="159"/>
      <c r="BD154" s="159"/>
      <c r="BE154" s="159"/>
      <c r="BF154" s="159"/>
      <c r="BG154" s="159"/>
      <c r="BH154" s="159"/>
      <c r="BI154" s="159"/>
      <c r="BJ154" s="159"/>
      <c r="BK154" s="159"/>
      <c r="BL154" s="159"/>
    </row>
    <row r="155" spans="1:64" x14ac:dyDescent="0.35">
      <c r="A155" s="77"/>
      <c r="B155" s="1001"/>
      <c r="C155" s="920" t="s">
        <v>106</v>
      </c>
      <c r="D155" s="921"/>
      <c r="E155" s="921"/>
      <c r="F155" s="921"/>
      <c r="G155" s="921"/>
      <c r="H155" s="921"/>
      <c r="I155" s="921"/>
      <c r="J155" s="921"/>
      <c r="K155" s="921"/>
      <c r="L155" s="921"/>
      <c r="M155" s="921"/>
      <c r="N155" s="921"/>
      <c r="O155" s="921"/>
      <c r="P155" s="921"/>
      <c r="Q155" s="921"/>
      <c r="R155" s="921"/>
      <c r="S155" s="921"/>
      <c r="T155" s="921"/>
      <c r="U155" s="921"/>
      <c r="V155" s="921"/>
      <c r="W155" s="921"/>
      <c r="X155" s="921"/>
      <c r="Y155" s="921"/>
      <c r="Z155" s="921"/>
      <c r="AA155" s="921"/>
      <c r="AB155" s="921"/>
      <c r="AC155" s="921"/>
      <c r="AD155" s="921"/>
      <c r="AE155" s="921"/>
      <c r="AF155" s="921"/>
      <c r="AG155" s="921"/>
      <c r="AH155" s="921"/>
      <c r="AI155" s="921"/>
      <c r="AJ155" s="921"/>
      <c r="AK155" s="921"/>
      <c r="AL155" s="921"/>
      <c r="AM155" s="921"/>
      <c r="AN155" s="921"/>
      <c r="AO155" s="921"/>
      <c r="AP155" s="921"/>
      <c r="AQ155" s="921"/>
      <c r="AR155" s="921"/>
      <c r="AS155" s="921"/>
      <c r="AT155" s="105"/>
      <c r="AU155" s="1005"/>
      <c r="AV155" s="938"/>
      <c r="AW155" s="938"/>
      <c r="AX155" s="938"/>
      <c r="AY155" s="938"/>
      <c r="AZ155" s="938"/>
      <c r="BA155" s="941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</row>
    <row r="156" spans="1:64" x14ac:dyDescent="0.35">
      <c r="A156" s="77"/>
      <c r="B156" s="100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1"/>
      <c r="AS156" s="141"/>
      <c r="AT156" s="105"/>
      <c r="AU156" s="1005"/>
      <c r="AV156" s="938"/>
      <c r="AW156" s="938"/>
      <c r="AX156" s="938"/>
      <c r="AY156" s="938"/>
      <c r="AZ156" s="938"/>
      <c r="BA156" s="941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</row>
    <row r="157" spans="1:64" x14ac:dyDescent="0.35">
      <c r="A157" s="77"/>
      <c r="B157" s="1001"/>
      <c r="C157" s="183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/>
      <c r="AQ157" s="141"/>
      <c r="AR157" s="141"/>
      <c r="AS157" s="141"/>
      <c r="AT157" s="105"/>
      <c r="AU157" s="1005"/>
      <c r="AV157" s="938"/>
      <c r="AW157" s="938"/>
      <c r="AX157" s="938"/>
      <c r="AY157" s="938"/>
      <c r="AZ157" s="938"/>
      <c r="BA157" s="941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</row>
    <row r="158" spans="1:64" ht="17" thickBot="1" x14ac:dyDescent="0.4">
      <c r="A158" s="77"/>
      <c r="B158" s="1001"/>
      <c r="C158" s="80"/>
      <c r="D158" s="139"/>
      <c r="E158" s="113"/>
      <c r="F158" s="105"/>
      <c r="G158" s="919"/>
      <c r="H158" s="919"/>
      <c r="I158" s="105"/>
      <c r="J158" s="919"/>
      <c r="K158" s="919"/>
      <c r="L158" s="105"/>
      <c r="M158" s="919"/>
      <c r="N158" s="919"/>
      <c r="O158" s="105"/>
      <c r="P158" s="919"/>
      <c r="Q158" s="919"/>
      <c r="R158" s="105"/>
      <c r="S158" s="919"/>
      <c r="T158" s="919"/>
      <c r="U158" s="105"/>
      <c r="V158" s="919"/>
      <c r="W158" s="919"/>
      <c r="X158" s="105"/>
      <c r="Y158" s="919" t="s">
        <v>107</v>
      </c>
      <c r="Z158" s="919"/>
      <c r="AA158" s="105"/>
      <c r="AB158" s="919" t="s">
        <v>107</v>
      </c>
      <c r="AC158" s="919"/>
      <c r="AD158" s="105"/>
      <c r="AE158" s="919"/>
      <c r="AF158" s="919"/>
      <c r="AG158" s="105"/>
      <c r="AH158" s="919"/>
      <c r="AI158" s="919"/>
      <c r="AJ158" s="105"/>
      <c r="AK158" s="919"/>
      <c r="AL158" s="919"/>
      <c r="AM158" s="105"/>
      <c r="AN158" s="919"/>
      <c r="AO158" s="919"/>
      <c r="AP158" s="105"/>
      <c r="AQ158" s="936"/>
      <c r="AR158" s="936"/>
      <c r="AS158" s="105"/>
      <c r="AT158" s="105"/>
      <c r="AU158" s="1005"/>
      <c r="AV158" s="939"/>
      <c r="AW158" s="939"/>
      <c r="AX158" s="939"/>
      <c r="AY158" s="939"/>
      <c r="AZ158" s="939"/>
      <c r="BA158" s="942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</row>
    <row r="159" spans="1:64" ht="17.5" thickTop="1" thickBot="1" x14ac:dyDescent="0.4">
      <c r="A159" s="77"/>
      <c r="B159" s="1001"/>
      <c r="C159" s="105"/>
      <c r="D159" s="161" t="s">
        <v>85</v>
      </c>
      <c r="E159" s="162" t="s">
        <v>86</v>
      </c>
      <c r="F159" s="169"/>
      <c r="G159" s="161" t="s">
        <v>85</v>
      </c>
      <c r="H159" s="162" t="s">
        <v>86</v>
      </c>
      <c r="I159" s="169"/>
      <c r="J159" s="161" t="s">
        <v>85</v>
      </c>
      <c r="K159" s="162" t="s">
        <v>86</v>
      </c>
      <c r="L159" s="169"/>
      <c r="M159" s="161" t="s">
        <v>85</v>
      </c>
      <c r="N159" s="162" t="s">
        <v>86</v>
      </c>
      <c r="O159" s="169"/>
      <c r="P159" s="161" t="s">
        <v>85</v>
      </c>
      <c r="Q159" s="162" t="s">
        <v>86</v>
      </c>
      <c r="R159" s="169"/>
      <c r="S159" s="161" t="s">
        <v>85</v>
      </c>
      <c r="T159" s="162" t="s">
        <v>86</v>
      </c>
      <c r="U159" s="169"/>
      <c r="V159" s="161" t="s">
        <v>85</v>
      </c>
      <c r="W159" s="162" t="s">
        <v>86</v>
      </c>
      <c r="X159" s="169"/>
      <c r="Y159" s="170" t="s">
        <v>85</v>
      </c>
      <c r="Z159" s="171" t="s">
        <v>86</v>
      </c>
      <c r="AA159" s="169"/>
      <c r="AB159" s="170" t="s">
        <v>85</v>
      </c>
      <c r="AC159" s="171" t="s">
        <v>86</v>
      </c>
      <c r="AD159" s="169"/>
      <c r="AE159" s="150" t="s">
        <v>85</v>
      </c>
      <c r="AF159" s="151" t="s">
        <v>86</v>
      </c>
      <c r="AG159" s="105"/>
      <c r="AH159" s="150" t="s">
        <v>85</v>
      </c>
      <c r="AI159" s="151" t="s">
        <v>86</v>
      </c>
      <c r="AJ159" s="105"/>
      <c r="AK159" s="150" t="s">
        <v>85</v>
      </c>
      <c r="AL159" s="151" t="s">
        <v>86</v>
      </c>
      <c r="AM159" s="105"/>
      <c r="AN159" s="150" t="s">
        <v>85</v>
      </c>
      <c r="AO159" s="151" t="s">
        <v>86</v>
      </c>
      <c r="AP159" s="105"/>
      <c r="AQ159" s="150" t="s">
        <v>85</v>
      </c>
      <c r="AR159" s="151" t="s">
        <v>86</v>
      </c>
      <c r="AS159" s="156"/>
      <c r="AT159" s="105"/>
      <c r="AU159" s="1005"/>
      <c r="AV159" s="918">
        <v>14</v>
      </c>
      <c r="AW159" s="918">
        <f>COUNTIF(K158:AR158,"FC")</f>
        <v>2</v>
      </c>
      <c r="AX159" s="918">
        <f>COUNTIF(J157:AR157,"EC")</f>
        <v>0</v>
      </c>
      <c r="AY159" s="918">
        <f>COUNTIF(J161:AR161,"E")</f>
        <v>2</v>
      </c>
      <c r="AZ159" s="918">
        <f>COUNTIF(J158:AR158,"TW")</f>
        <v>0</v>
      </c>
      <c r="BA159" s="91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</row>
    <row r="160" spans="1:64" ht="17.5" thickTop="1" thickBot="1" x14ac:dyDescent="0.4">
      <c r="A160" s="77"/>
      <c r="B160" s="1001"/>
      <c r="C160" s="105"/>
      <c r="D160" s="163" t="s">
        <v>89</v>
      </c>
      <c r="E160" s="164" t="s">
        <v>90</v>
      </c>
      <c r="F160" s="169"/>
      <c r="G160" s="163" t="s">
        <v>89</v>
      </c>
      <c r="H160" s="164" t="s">
        <v>90</v>
      </c>
      <c r="I160" s="169" t="s">
        <v>68</v>
      </c>
      <c r="J160" s="163" t="s">
        <v>89</v>
      </c>
      <c r="K160" s="164" t="s">
        <v>90</v>
      </c>
      <c r="L160" s="169"/>
      <c r="M160" s="163" t="s">
        <v>89</v>
      </c>
      <c r="N160" s="164" t="s">
        <v>90</v>
      </c>
      <c r="O160" s="169"/>
      <c r="P160" s="163" t="s">
        <v>89</v>
      </c>
      <c r="Q160" s="164" t="s">
        <v>90</v>
      </c>
      <c r="R160" s="169"/>
      <c r="S160" s="163" t="s">
        <v>89</v>
      </c>
      <c r="T160" s="164" t="s">
        <v>90</v>
      </c>
      <c r="U160" s="169"/>
      <c r="V160" s="163" t="s">
        <v>89</v>
      </c>
      <c r="W160" s="164" t="s">
        <v>90</v>
      </c>
      <c r="X160" s="169"/>
      <c r="Y160" s="174" t="s">
        <v>89</v>
      </c>
      <c r="Z160" s="175" t="s">
        <v>90</v>
      </c>
      <c r="AA160" s="169"/>
      <c r="AB160" s="174" t="s">
        <v>89</v>
      </c>
      <c r="AC160" s="175" t="s">
        <v>90</v>
      </c>
      <c r="AD160" s="169"/>
      <c r="AE160" s="153" t="s">
        <v>89</v>
      </c>
      <c r="AF160" s="154" t="s">
        <v>90</v>
      </c>
      <c r="AG160" s="105"/>
      <c r="AH160" s="153" t="s">
        <v>89</v>
      </c>
      <c r="AI160" s="154" t="s">
        <v>90</v>
      </c>
      <c r="AJ160" s="105"/>
      <c r="AK160" s="153" t="s">
        <v>89</v>
      </c>
      <c r="AL160" s="154" t="s">
        <v>90</v>
      </c>
      <c r="AM160" s="105"/>
      <c r="AN160" s="153" t="s">
        <v>89</v>
      </c>
      <c r="AO160" s="154" t="s">
        <v>90</v>
      </c>
      <c r="AP160" s="105"/>
      <c r="AQ160" s="153" t="s">
        <v>89</v>
      </c>
      <c r="AR160" s="154" t="s">
        <v>90</v>
      </c>
      <c r="AS160" s="156"/>
      <c r="AT160" s="105"/>
      <c r="AU160" s="1005"/>
      <c r="AV160" s="918"/>
      <c r="AW160" s="918"/>
      <c r="AX160" s="918"/>
      <c r="AY160" s="918"/>
      <c r="AZ160" s="918"/>
      <c r="BA160" s="91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</row>
    <row r="161" spans="1:64" ht="17.5" thickTop="1" thickBot="1" x14ac:dyDescent="0.4">
      <c r="A161" s="77"/>
      <c r="B161" s="1001"/>
      <c r="C161" s="80"/>
      <c r="D161" s="165">
        <v>0</v>
      </c>
      <c r="E161" s="166" t="str">
        <f>VLOOKUP(D165,'[1]FDN Details'!$B137:Q615,16,0)</f>
        <v>-</v>
      </c>
      <c r="F161" s="178">
        <f>VLOOKUP(D165,'[1]FDN Details'!$B137:P615,15,0)</f>
        <v>317.77699999999999</v>
      </c>
      <c r="G161" s="165">
        <v>0</v>
      </c>
      <c r="H161" s="166" t="str">
        <f>VLOOKUP(G165,'[1]FDN Details'!$B137:T615,16,0)</f>
        <v>-</v>
      </c>
      <c r="I161" s="178">
        <f>VLOOKUP(G165,'[1]FDN Details'!$B137:S615,15,0)</f>
        <v>457</v>
      </c>
      <c r="J161" s="165">
        <v>0</v>
      </c>
      <c r="K161" s="166" t="str">
        <f>VLOOKUP(J165,'[1]FDN Details'!$B137:W615,16,0)</f>
        <v>-</v>
      </c>
      <c r="L161" s="178">
        <f>VLOOKUP(J165,'[1]FDN Details'!$B137:V615,15,0)</f>
        <v>389.81599999999997</v>
      </c>
      <c r="M161" s="165">
        <v>0</v>
      </c>
      <c r="N161" s="166" t="str">
        <f>VLOOKUP(M165,'[1]FDN Details'!$B137:Z615,16,0)</f>
        <v>-</v>
      </c>
      <c r="O161" s="178">
        <f>VLOOKUP(M165,'[1]FDN Details'!$B137:Y615,15,0)</f>
        <v>298.846</v>
      </c>
      <c r="P161" s="165">
        <v>0</v>
      </c>
      <c r="Q161" s="166" t="str">
        <f>VLOOKUP(P165,'[1]FDN Details'!$B137:AC615,16,0)</f>
        <v>-</v>
      </c>
      <c r="R161" s="178">
        <f>VLOOKUP(P165,'[1]FDN Details'!$B137:AB615,15,0)</f>
        <v>330.93099999999998</v>
      </c>
      <c r="S161" s="165">
        <v>0</v>
      </c>
      <c r="T161" s="166" t="str">
        <f>VLOOKUP(S165,'[1]FDN Details'!$B137:AF615,16,0)</f>
        <v>-</v>
      </c>
      <c r="U161" s="178">
        <f>VLOOKUP(S165,'[1]FDN Details'!$B137:AE615,15,0)</f>
        <v>338.99799999999999</v>
      </c>
      <c r="V161" s="165">
        <v>0</v>
      </c>
      <c r="W161" s="166" t="str">
        <f>VLOOKUP(V165,'[1]FDN Details'!$B137:AI615,16,0)</f>
        <v>-</v>
      </c>
      <c r="X161" s="178">
        <f>VLOOKUP(V165,'[1]FDN Details'!$B137:AH615,15,0)</f>
        <v>427</v>
      </c>
      <c r="Y161" s="179" t="s">
        <v>108</v>
      </c>
      <c r="Z161" s="180" t="str">
        <f>VLOOKUP(Y165,'[1]FDN Details'!$B137:AL615,16,0)</f>
        <v>WFR</v>
      </c>
      <c r="AA161" s="178">
        <f>VLOOKUP(Y165,'[1]FDN Details'!$B137:AK615,15,0)</f>
        <v>401</v>
      </c>
      <c r="AB161" s="179" t="s">
        <v>108</v>
      </c>
      <c r="AC161" s="180" t="str">
        <f>VLOOKUP(AB165,'[1]FDN Details'!$B137:AO615,16,0)</f>
        <v>WET</v>
      </c>
      <c r="AD161" s="178">
        <f>VLOOKUP(AB165,'[1]FDN Details'!$B137:AN615,15,0)</f>
        <v>479.82299999999998</v>
      </c>
      <c r="AE161" s="119">
        <v>0</v>
      </c>
      <c r="AF161" s="124" t="str">
        <f>VLOOKUP(AE165,'[1]FDN Details'!$B137:AR615,16,0)</f>
        <v>-</v>
      </c>
      <c r="AG161" s="125">
        <f>VLOOKUP(AE165,'[1]FDN Details'!$B137:AQ615,15,0)</f>
        <v>435</v>
      </c>
      <c r="AH161" s="119">
        <v>0</v>
      </c>
      <c r="AI161" s="124" t="str">
        <f>VLOOKUP(AH165,'[1]FDN Details'!$B137:AU615,16,0)</f>
        <v>-</v>
      </c>
      <c r="AJ161" s="125">
        <f>VLOOKUP(AH165,'[1]FDN Details'!$B137:AT615,15,0)</f>
        <v>410</v>
      </c>
      <c r="AK161" s="119">
        <v>0</v>
      </c>
      <c r="AL161" s="124" t="str">
        <f>VLOOKUP(AK165,'[1]FDN Details'!$B137:AX615,16,0)</f>
        <v>-</v>
      </c>
      <c r="AM161" s="125">
        <f>VLOOKUP(AK165,'[1]FDN Details'!$B137:AW615,15,0)</f>
        <v>365</v>
      </c>
      <c r="AN161" s="119">
        <v>0</v>
      </c>
      <c r="AO161" s="124" t="str">
        <f>VLOOKUP(AN165,'[1]FDN Details'!$B137:BA615,16,0)</f>
        <v>-</v>
      </c>
      <c r="AP161" s="125">
        <f>VLOOKUP(AN165,'[1]FDN Details'!$B137:AZ615,15,0)</f>
        <v>466.43099999999998</v>
      </c>
      <c r="AQ161" s="119">
        <v>0</v>
      </c>
      <c r="AR161" s="124" t="str">
        <f>VLOOKUP(AQ165,'[1]FDN Details'!$B137:BD615,16,0)</f>
        <v>-</v>
      </c>
      <c r="AS161" s="125">
        <f>VLOOKUP(AQ165,'[1]FDN Details'!$B137:BC615,15,0)</f>
        <v>421.53</v>
      </c>
      <c r="AT161" s="105"/>
      <c r="AU161" s="1005"/>
      <c r="AV161" s="918"/>
      <c r="AW161" s="918"/>
      <c r="AX161" s="918"/>
      <c r="AY161" s="918"/>
      <c r="AZ161" s="918"/>
      <c r="BA161" s="917"/>
      <c r="BB161" s="83">
        <f>SUM(F161:AS161)</f>
        <v>5539.1519999999991</v>
      </c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</row>
    <row r="162" spans="1:64" s="101" customFormat="1" ht="17" thickTop="1" x14ac:dyDescent="0.35">
      <c r="A162" s="100"/>
      <c r="B162" s="1001"/>
      <c r="C162" s="132"/>
      <c r="D162" s="909" t="str">
        <f>VLOOKUP(D165,'[1]FDN Details'!$B148:K626,2)</f>
        <v>78/1</v>
      </c>
      <c r="E162" s="909"/>
      <c r="F162" s="105"/>
      <c r="G162" s="909" t="str">
        <f>VLOOKUP(G165,'[1]FDN Details'!$B148:N626,2)</f>
        <v>79/0</v>
      </c>
      <c r="H162" s="909"/>
      <c r="I162" s="132"/>
      <c r="J162" s="909" t="str">
        <f>VLOOKUP(J165,'[1]FDN Details'!$B148:Q626,2)</f>
        <v>79/1</v>
      </c>
      <c r="K162" s="909"/>
      <c r="L162" s="132"/>
      <c r="M162" s="909" t="str">
        <f>VLOOKUP(M165,'[1]FDN Details'!$B148:T626,2)</f>
        <v>80/0</v>
      </c>
      <c r="N162" s="909"/>
      <c r="O162" s="145" t="s">
        <v>105</v>
      </c>
      <c r="P162" s="909" t="str">
        <f>VLOOKUP(P165,'[1]FDN Details'!$B148:W626,2)</f>
        <v>81/0</v>
      </c>
      <c r="Q162" s="909"/>
      <c r="R162" s="105" t="s">
        <v>109</v>
      </c>
      <c r="S162" s="909" t="str">
        <f>VLOOKUP(S165,'[1]FDN Details'!$B148:Z626,2)</f>
        <v>82/0</v>
      </c>
      <c r="T162" s="909"/>
      <c r="V162" s="909" t="str">
        <f>VLOOKUP(V165,'[1]FDN Details'!$B148:AC626,2)</f>
        <v>82/1</v>
      </c>
      <c r="W162" s="909"/>
      <c r="X162" s="105"/>
      <c r="Y162" s="909" t="str">
        <f>VLOOKUP(Y165,'[1]FDN Details'!$B148:AF626,2)</f>
        <v>82/2</v>
      </c>
      <c r="Z162" s="909"/>
      <c r="AA162" s="105"/>
      <c r="AB162" s="909" t="str">
        <f>VLOOKUP(AB165,'[1]FDN Details'!$B148:AI626,2)</f>
        <v>82/3</v>
      </c>
      <c r="AC162" s="909"/>
      <c r="AD162" s="105" t="s">
        <v>110</v>
      </c>
      <c r="AE162" s="909" t="str">
        <f>VLOOKUP(AE165,'[1]FDN Details'!$B148:AL626,2)</f>
        <v>83/0</v>
      </c>
      <c r="AF162" s="909"/>
      <c r="AG162" s="105"/>
      <c r="AH162" s="909" t="str">
        <f>VLOOKUP(AH165,'[1]FDN Details'!$B148:AO626,2)</f>
        <v>83/1</v>
      </c>
      <c r="AI162" s="909"/>
      <c r="AJ162" s="105"/>
      <c r="AK162" s="909" t="str">
        <f>VLOOKUP(AK165,'[1]FDN Details'!$B148:AR626,2)</f>
        <v>83/2</v>
      </c>
      <c r="AL162" s="909"/>
      <c r="AM162" s="155"/>
      <c r="AN162" s="909" t="str">
        <f>VLOOKUP(AN165,'[1]FDN Details'!$B148:AU626,2)</f>
        <v>83/3</v>
      </c>
      <c r="AO162" s="909"/>
      <c r="AP162" s="105"/>
      <c r="AQ162" s="909" t="str">
        <f>VLOOKUP(AQ165,'[1]FDN Details'!$B148:AX626,2)</f>
        <v>85/0</v>
      </c>
      <c r="AR162" s="909"/>
      <c r="AS162" s="132"/>
      <c r="AT162" s="105"/>
      <c r="AU162" s="1005"/>
      <c r="AV162" s="937"/>
      <c r="AW162" s="937"/>
      <c r="AX162" s="937"/>
      <c r="AY162" s="937"/>
      <c r="AZ162" s="937"/>
      <c r="BA162" s="94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</row>
    <row r="163" spans="1:64" s="101" customFormat="1" x14ac:dyDescent="0.35">
      <c r="A163" s="100"/>
      <c r="B163" s="1001"/>
      <c r="C163" s="132"/>
      <c r="D163" s="909" t="str">
        <f>VLOOKUP(D165,'[1]FDN Details'!$B148:K627,3)</f>
        <v>B1-3</v>
      </c>
      <c r="E163" s="909"/>
      <c r="F163" s="105"/>
      <c r="G163" s="909" t="str">
        <f>VLOOKUP(G165,'[1]FDN Details'!$B148:N627,3)</f>
        <v>D45+3</v>
      </c>
      <c r="H163" s="909"/>
      <c r="I163" s="105"/>
      <c r="J163" s="909" t="str">
        <f>VLOOKUP(J165,'[1]FDN Details'!$B148:Q627,3)</f>
        <v>A+9</v>
      </c>
      <c r="K163" s="909"/>
      <c r="L163" s="105"/>
      <c r="M163" s="909" t="str">
        <f>VLOOKUP(M165,'[1]FDN Details'!$B148:T627,3)</f>
        <v>B1-3</v>
      </c>
      <c r="N163" s="909"/>
      <c r="O163" s="105"/>
      <c r="P163" s="909" t="str">
        <f>VLOOKUP(P165,'[1]FDN Details'!$B148:W627,3)</f>
        <v>B1+6</v>
      </c>
      <c r="Q163" s="909"/>
      <c r="R163" s="105"/>
      <c r="S163" s="909" t="str">
        <f>VLOOKUP(S165,'[1]FDN Details'!$B148:Z627,3)</f>
        <v>C1+0</v>
      </c>
      <c r="T163" s="909"/>
      <c r="U163" s="105"/>
      <c r="V163" s="909" t="str">
        <f>VLOOKUP(V165,'[1]FDN Details'!$B148:AC627,3)</f>
        <v>A+0</v>
      </c>
      <c r="W163" s="909"/>
      <c r="X163" s="105"/>
      <c r="Y163" s="909" t="str">
        <f>VLOOKUP(Y165,'[1]FDN Details'!$B148:AF627,3)</f>
        <v>A+7.5</v>
      </c>
      <c r="Z163" s="909"/>
      <c r="AA163" s="105"/>
      <c r="AB163" s="909" t="str">
        <f>VLOOKUP(AB165,'[1]FDN Details'!$B148:AI627,3)</f>
        <v>A+9</v>
      </c>
      <c r="AC163" s="909"/>
      <c r="AD163" s="105"/>
      <c r="AE163" s="909" t="str">
        <f>VLOOKUP(AE165,'[1]FDN Details'!$B148:AL627,3)</f>
        <v>C2+0</v>
      </c>
      <c r="AF163" s="909"/>
      <c r="AG163" s="105"/>
      <c r="AH163" s="909" t="str">
        <f>VLOOKUP(AH165,'[1]FDN Details'!$B148:AO627,3)</f>
        <v>A+3</v>
      </c>
      <c r="AI163" s="909"/>
      <c r="AJ163" s="105"/>
      <c r="AK163" s="909" t="str">
        <f>VLOOKUP(AK165,'[1]FDN Details'!$B148:AR627,3)</f>
        <v>A+9</v>
      </c>
      <c r="AL163" s="909"/>
      <c r="AM163" s="105"/>
      <c r="AN163" s="909" t="str">
        <f>VLOOKUP(AN165,'[1]FDN Details'!$B148:AU627,3)</f>
        <v>A+9</v>
      </c>
      <c r="AO163" s="909"/>
      <c r="AP163" s="105"/>
      <c r="AQ163" s="909" t="str">
        <f>VLOOKUP(AQ165,'[1]FDN Details'!$B148:AX627,3)</f>
        <v>B1+3</v>
      </c>
      <c r="AR163" s="909"/>
      <c r="AS163" s="132"/>
      <c r="AT163" s="105"/>
      <c r="AU163" s="1005"/>
      <c r="AV163" s="938"/>
      <c r="AW163" s="938"/>
      <c r="AX163" s="938"/>
      <c r="AY163" s="938"/>
      <c r="AZ163" s="938"/>
      <c r="BA163" s="941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</row>
    <row r="164" spans="1:64" x14ac:dyDescent="0.35">
      <c r="A164" s="77"/>
      <c r="B164" s="1001"/>
      <c r="C164" s="80"/>
      <c r="D164" s="136"/>
      <c r="E164" s="136"/>
      <c r="F164" s="105"/>
      <c r="G164" s="136"/>
      <c r="H164" s="136"/>
      <c r="I164" s="136"/>
      <c r="J164" s="136"/>
      <c r="K164" s="136"/>
      <c r="L164" s="105"/>
      <c r="M164" s="136"/>
      <c r="N164" s="136"/>
      <c r="O164" s="105"/>
      <c r="P164" s="136"/>
      <c r="Q164" s="136"/>
      <c r="R164" s="136"/>
      <c r="S164" s="157"/>
      <c r="T164" s="158"/>
      <c r="U164" s="136"/>
      <c r="V164" s="136"/>
      <c r="W164" s="136"/>
      <c r="X164" s="80"/>
      <c r="Y164" s="136"/>
      <c r="Z164" s="136"/>
      <c r="AA164" s="105"/>
      <c r="AB164" s="136"/>
      <c r="AC164" s="136"/>
      <c r="AD164" s="105"/>
      <c r="AE164" s="136"/>
      <c r="AF164" s="136"/>
      <c r="AG164" s="105"/>
      <c r="AH164" s="136"/>
      <c r="AI164" s="136"/>
      <c r="AJ164" s="141"/>
      <c r="AK164" s="136"/>
      <c r="AL164" s="136"/>
      <c r="AM164" s="141"/>
      <c r="AN164" s="136"/>
      <c r="AO164" s="136"/>
      <c r="AP164" s="141"/>
      <c r="AQ164" s="136"/>
      <c r="AR164" s="136"/>
      <c r="AS164" s="141"/>
      <c r="AT164" s="141"/>
      <c r="AU164" s="1005"/>
      <c r="AV164" s="938"/>
      <c r="AW164" s="938"/>
      <c r="AX164" s="938"/>
      <c r="AY164" s="938"/>
      <c r="AZ164" s="938"/>
      <c r="BA164" s="941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</row>
    <row r="165" spans="1:64" s="160" customFormat="1" x14ac:dyDescent="0.35">
      <c r="A165" s="159"/>
      <c r="B165" s="1001"/>
      <c r="C165" s="143"/>
      <c r="D165" s="143">
        <f>AQ154+1</f>
        <v>191</v>
      </c>
      <c r="E165" s="143"/>
      <c r="F165" s="131"/>
      <c r="G165" s="143">
        <f>D165+1</f>
        <v>192</v>
      </c>
      <c r="H165" s="143"/>
      <c r="I165" s="131"/>
      <c r="J165" s="143">
        <f>G165+1</f>
        <v>193</v>
      </c>
      <c r="K165" s="143"/>
      <c r="L165" s="131"/>
      <c r="M165" s="143">
        <f>J165+1</f>
        <v>194</v>
      </c>
      <c r="N165" s="143"/>
      <c r="O165" s="131"/>
      <c r="P165" s="143">
        <f>M165+1</f>
        <v>195</v>
      </c>
      <c r="Q165" s="143"/>
      <c r="R165" s="131"/>
      <c r="S165" s="143">
        <f>P165+1</f>
        <v>196</v>
      </c>
      <c r="T165" s="143"/>
      <c r="U165" s="131"/>
      <c r="V165" s="143">
        <f>S165+1</f>
        <v>197</v>
      </c>
      <c r="W165" s="143"/>
      <c r="X165" s="143"/>
      <c r="Y165" s="143">
        <f>V165+1</f>
        <v>198</v>
      </c>
      <c r="Z165" s="143"/>
      <c r="AA165" s="131"/>
      <c r="AB165" s="143">
        <f>Y165+1</f>
        <v>199</v>
      </c>
      <c r="AC165" s="143"/>
      <c r="AD165" s="131"/>
      <c r="AE165" s="143">
        <f>AB165+1</f>
        <v>200</v>
      </c>
      <c r="AF165" s="143"/>
      <c r="AG165" s="131"/>
      <c r="AH165" s="143">
        <f>AE165+1</f>
        <v>201</v>
      </c>
      <c r="AI165" s="143"/>
      <c r="AJ165" s="143"/>
      <c r="AK165" s="143">
        <f>AH165+1</f>
        <v>202</v>
      </c>
      <c r="AL165" s="143"/>
      <c r="AM165" s="143"/>
      <c r="AN165" s="143">
        <f>AK165+1</f>
        <v>203</v>
      </c>
      <c r="AO165" s="143"/>
      <c r="AP165" s="143"/>
      <c r="AQ165" s="143">
        <f>AN165+1</f>
        <v>204</v>
      </c>
      <c r="AR165" s="143"/>
      <c r="AS165" s="143"/>
      <c r="AT165" s="143"/>
      <c r="AU165" s="1005"/>
      <c r="AV165" s="938"/>
      <c r="AW165" s="938"/>
      <c r="AX165" s="938"/>
      <c r="AY165" s="938"/>
      <c r="AZ165" s="938"/>
      <c r="BA165" s="941"/>
      <c r="BB165" s="159"/>
      <c r="BC165" s="159"/>
      <c r="BD165" s="159"/>
      <c r="BE165" s="159"/>
      <c r="BF165" s="159"/>
      <c r="BG165" s="159"/>
      <c r="BH165" s="159"/>
      <c r="BI165" s="159"/>
      <c r="BJ165" s="159"/>
      <c r="BK165" s="159"/>
      <c r="BL165" s="159"/>
    </row>
    <row r="166" spans="1:64" x14ac:dyDescent="0.35">
      <c r="A166" s="77"/>
      <c r="B166" s="1001"/>
      <c r="C166" s="920" t="s">
        <v>106</v>
      </c>
      <c r="D166" s="921"/>
      <c r="E166" s="921"/>
      <c r="F166" s="921"/>
      <c r="G166" s="921"/>
      <c r="H166" s="921"/>
      <c r="I166" s="921"/>
      <c r="J166" s="921"/>
      <c r="K166" s="921"/>
      <c r="L166" s="921"/>
      <c r="M166" s="921"/>
      <c r="N166" s="921"/>
      <c r="O166" s="921"/>
      <c r="P166" s="921"/>
      <c r="Q166" s="921"/>
      <c r="R166" s="921"/>
      <c r="S166" s="921"/>
      <c r="T166" s="921"/>
      <c r="U166" s="921"/>
      <c r="V166" s="921"/>
      <c r="W166" s="921"/>
      <c r="X166" s="921"/>
      <c r="Y166" s="921"/>
      <c r="Z166" s="921"/>
      <c r="AA166" s="921"/>
      <c r="AB166" s="921"/>
      <c r="AC166" s="921"/>
      <c r="AD166" s="921"/>
      <c r="AE166" s="921"/>
      <c r="AF166" s="921"/>
      <c r="AG166" s="921"/>
      <c r="AH166" s="921"/>
      <c r="AI166" s="921"/>
      <c r="AJ166" s="921"/>
      <c r="AK166" s="921"/>
      <c r="AL166" s="921"/>
      <c r="AM166" s="921"/>
      <c r="AN166" s="921"/>
      <c r="AO166" s="921"/>
      <c r="AP166" s="921"/>
      <c r="AQ166" s="921"/>
      <c r="AR166" s="921"/>
      <c r="AS166" s="921"/>
      <c r="AT166" s="105"/>
      <c r="AU166" s="1005"/>
      <c r="AV166" s="938"/>
      <c r="AW166" s="938"/>
      <c r="AX166" s="938"/>
      <c r="AY166" s="938"/>
      <c r="AZ166" s="938"/>
      <c r="BA166" s="941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</row>
    <row r="167" spans="1:64" x14ac:dyDescent="0.35">
      <c r="A167" s="77"/>
      <c r="B167" s="1001"/>
      <c r="C167" s="80"/>
      <c r="D167" s="80"/>
      <c r="E167" s="80"/>
      <c r="F167" s="105"/>
      <c r="G167" s="80"/>
      <c r="H167" s="80"/>
      <c r="I167" s="105"/>
      <c r="J167" s="80"/>
      <c r="K167" s="80"/>
      <c r="L167" s="105"/>
      <c r="M167" s="80"/>
      <c r="N167" s="80"/>
      <c r="O167" s="105"/>
      <c r="P167" s="80"/>
      <c r="Q167" s="80"/>
      <c r="R167" s="105"/>
      <c r="S167" s="80"/>
      <c r="T167" s="80"/>
      <c r="U167" s="184"/>
      <c r="V167" s="80"/>
      <c r="W167" s="80"/>
      <c r="X167" s="105"/>
      <c r="Y167" s="80"/>
      <c r="Z167" s="80"/>
      <c r="AA167" s="105"/>
      <c r="AB167" s="80"/>
      <c r="AC167" s="80"/>
      <c r="AD167" s="105"/>
      <c r="AE167" s="80"/>
      <c r="AF167" s="80"/>
      <c r="AG167" s="105"/>
      <c r="AH167" s="80"/>
      <c r="AI167" s="80"/>
      <c r="AJ167" s="105"/>
      <c r="AK167" s="80"/>
      <c r="AL167" s="80"/>
      <c r="AM167" s="105"/>
      <c r="AN167" s="80"/>
      <c r="AO167" s="80"/>
      <c r="AP167" s="184"/>
      <c r="AQ167" s="80"/>
      <c r="AR167" s="80"/>
      <c r="AS167" s="105"/>
      <c r="AT167" s="105"/>
      <c r="AU167" s="1005"/>
      <c r="AV167" s="938"/>
      <c r="AW167" s="938"/>
      <c r="AX167" s="938"/>
      <c r="AY167" s="938"/>
      <c r="AZ167" s="938"/>
      <c r="BA167" s="941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</row>
    <row r="168" spans="1:64" x14ac:dyDescent="0.35">
      <c r="A168" s="77"/>
      <c r="B168" s="1001"/>
      <c r="C168" s="80"/>
      <c r="D168" s="80"/>
      <c r="E168" s="80"/>
      <c r="F168" s="105"/>
      <c r="G168" s="80"/>
      <c r="H168" s="80"/>
      <c r="I168" s="105"/>
      <c r="J168" s="80"/>
      <c r="K168" s="80"/>
      <c r="L168" s="105"/>
      <c r="M168" s="80"/>
      <c r="N168" s="80"/>
      <c r="O168" s="105"/>
      <c r="P168" s="80"/>
      <c r="Q168" s="80"/>
      <c r="R168" s="105"/>
      <c r="S168" s="80"/>
      <c r="T168" s="80"/>
      <c r="U168" s="105"/>
      <c r="V168" s="80"/>
      <c r="W168" s="80"/>
      <c r="X168" s="105"/>
      <c r="Y168" s="80"/>
      <c r="Z168" s="80"/>
      <c r="AA168" s="105"/>
      <c r="AB168" s="80"/>
      <c r="AC168" s="80"/>
      <c r="AD168" s="105"/>
      <c r="AE168" s="80"/>
      <c r="AF168" s="80"/>
      <c r="AG168" s="105"/>
      <c r="AH168" s="80"/>
      <c r="AI168" s="80"/>
      <c r="AJ168" s="105"/>
      <c r="AK168" s="80"/>
      <c r="AL168" s="80"/>
      <c r="AM168" s="105"/>
      <c r="AN168" s="80"/>
      <c r="AO168" s="80"/>
      <c r="AP168" s="105"/>
      <c r="AQ168" s="80"/>
      <c r="AR168" s="132"/>
      <c r="AS168" s="105"/>
      <c r="AT168" s="105"/>
      <c r="AU168" s="1005"/>
      <c r="AV168" s="938"/>
      <c r="AW168" s="938"/>
      <c r="AX168" s="938"/>
      <c r="AY168" s="938"/>
      <c r="AZ168" s="938"/>
      <c r="BA168" s="941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</row>
    <row r="169" spans="1:64" ht="17" thickBot="1" x14ac:dyDescent="0.4">
      <c r="A169" s="77"/>
      <c r="B169" s="1001"/>
      <c r="C169" s="80"/>
      <c r="D169" s="139"/>
      <c r="E169" s="113"/>
      <c r="F169" s="105"/>
      <c r="G169" s="919"/>
      <c r="H169" s="919"/>
      <c r="I169" s="105"/>
      <c r="J169" s="919"/>
      <c r="K169" s="919"/>
      <c r="L169" s="105"/>
      <c r="M169" s="919" t="s">
        <v>107</v>
      </c>
      <c r="N169" s="919"/>
      <c r="O169" s="105"/>
      <c r="P169" s="919"/>
      <c r="Q169" s="919"/>
      <c r="R169" s="105"/>
      <c r="S169" s="919" t="s">
        <v>107</v>
      </c>
      <c r="T169" s="919"/>
      <c r="U169" s="105"/>
      <c r="V169" s="919" t="s">
        <v>107</v>
      </c>
      <c r="W169" s="919"/>
      <c r="X169" s="105"/>
      <c r="Y169" s="919"/>
      <c r="Z169" s="919"/>
      <c r="AA169" s="105"/>
      <c r="AB169" s="933" t="s">
        <v>107</v>
      </c>
      <c r="AC169" s="933"/>
      <c r="AD169" s="105"/>
      <c r="AE169" s="933" t="s">
        <v>107</v>
      </c>
      <c r="AF169" s="933"/>
      <c r="AG169" s="105"/>
      <c r="AH169" s="919"/>
      <c r="AI169" s="919"/>
      <c r="AJ169" s="105"/>
      <c r="AK169" s="919"/>
      <c r="AL169" s="919"/>
      <c r="AM169" s="105"/>
      <c r="AN169" s="919"/>
      <c r="AO169" s="919"/>
      <c r="AP169" s="105"/>
      <c r="AQ169" s="936"/>
      <c r="AR169" s="936"/>
      <c r="AS169" s="105"/>
      <c r="AT169" s="105"/>
      <c r="AU169" s="1005"/>
      <c r="AV169" s="939"/>
      <c r="AW169" s="939"/>
      <c r="AX169" s="939"/>
      <c r="AY169" s="939"/>
      <c r="AZ169" s="939"/>
      <c r="BA169" s="942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</row>
    <row r="170" spans="1:64" ht="17.5" thickTop="1" thickBot="1" x14ac:dyDescent="0.4">
      <c r="A170" s="77"/>
      <c r="B170" s="1001"/>
      <c r="C170" s="105"/>
      <c r="D170" s="150" t="s">
        <v>85</v>
      </c>
      <c r="E170" s="151" t="s">
        <v>86</v>
      </c>
      <c r="F170" s="105"/>
      <c r="G170" s="150" t="s">
        <v>85</v>
      </c>
      <c r="H170" s="151" t="s">
        <v>86</v>
      </c>
      <c r="I170" s="105"/>
      <c r="J170" s="150" t="s">
        <v>85</v>
      </c>
      <c r="K170" s="151" t="s">
        <v>86</v>
      </c>
      <c r="L170" s="105"/>
      <c r="M170" s="170" t="s">
        <v>85</v>
      </c>
      <c r="N170" s="171" t="s">
        <v>86</v>
      </c>
      <c r="O170" s="105"/>
      <c r="P170" s="150" t="s">
        <v>85</v>
      </c>
      <c r="Q170" s="151" t="s">
        <v>86</v>
      </c>
      <c r="R170" s="105"/>
      <c r="S170" s="170" t="s">
        <v>85</v>
      </c>
      <c r="T170" s="171" t="s">
        <v>86</v>
      </c>
      <c r="U170" s="105"/>
      <c r="V170" s="170" t="s">
        <v>85</v>
      </c>
      <c r="W170" s="171" t="s">
        <v>86</v>
      </c>
      <c r="X170" s="105"/>
      <c r="Y170" s="150" t="s">
        <v>85</v>
      </c>
      <c r="Z170" s="151" t="s">
        <v>86</v>
      </c>
      <c r="AA170" s="105"/>
      <c r="AB170" s="170" t="s">
        <v>85</v>
      </c>
      <c r="AC170" s="171" t="s">
        <v>86</v>
      </c>
      <c r="AD170" s="105"/>
      <c r="AE170" s="170" t="s">
        <v>85</v>
      </c>
      <c r="AF170" s="171" t="s">
        <v>86</v>
      </c>
      <c r="AG170" s="105"/>
      <c r="AH170" s="150" t="s">
        <v>85</v>
      </c>
      <c r="AI170" s="151" t="s">
        <v>86</v>
      </c>
      <c r="AJ170" s="105"/>
      <c r="AK170" s="150" t="s">
        <v>85</v>
      </c>
      <c r="AL170" s="151" t="s">
        <v>86</v>
      </c>
      <c r="AM170" s="105"/>
      <c r="AN170" s="150" t="s">
        <v>85</v>
      </c>
      <c r="AO170" s="151" t="s">
        <v>86</v>
      </c>
      <c r="AP170" s="105"/>
      <c r="AQ170" s="150" t="s">
        <v>85</v>
      </c>
      <c r="AR170" s="151" t="s">
        <v>86</v>
      </c>
      <c r="AS170" s="156"/>
      <c r="AT170" s="105"/>
      <c r="AU170" s="1005"/>
      <c r="AV170" s="918">
        <v>14</v>
      </c>
      <c r="AW170" s="918">
        <f>COUNTIF(K169:AR169,"FC")</f>
        <v>5</v>
      </c>
      <c r="AX170" s="918">
        <f>COUNTIF(J168:AR168,"EC")</f>
        <v>0</v>
      </c>
      <c r="AY170" s="918">
        <f>COUNTIF(J172:AR172,"E")</f>
        <v>4</v>
      </c>
      <c r="AZ170" s="918">
        <f>COUNTIF(J169:AR169,"TW")</f>
        <v>0</v>
      </c>
      <c r="BA170" s="91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</row>
    <row r="171" spans="1:64" ht="17.5" thickTop="1" thickBot="1" x14ac:dyDescent="0.4">
      <c r="A171" s="77"/>
      <c r="B171" s="1001"/>
      <c r="C171" s="105"/>
      <c r="D171" s="153" t="s">
        <v>89</v>
      </c>
      <c r="E171" s="154" t="s">
        <v>90</v>
      </c>
      <c r="F171" s="105"/>
      <c r="G171" s="153" t="s">
        <v>89</v>
      </c>
      <c r="H171" s="154" t="s">
        <v>90</v>
      </c>
      <c r="I171" s="105" t="s">
        <v>68</v>
      </c>
      <c r="J171" s="153" t="s">
        <v>89</v>
      </c>
      <c r="K171" s="154" t="s">
        <v>90</v>
      </c>
      <c r="L171" s="105"/>
      <c r="M171" s="174" t="s">
        <v>89</v>
      </c>
      <c r="N171" s="175" t="s">
        <v>90</v>
      </c>
      <c r="O171" s="105"/>
      <c r="P171" s="153" t="s">
        <v>89</v>
      </c>
      <c r="Q171" s="154" t="s">
        <v>90</v>
      </c>
      <c r="R171" s="105"/>
      <c r="S171" s="174" t="s">
        <v>89</v>
      </c>
      <c r="T171" s="175" t="s">
        <v>90</v>
      </c>
      <c r="U171" s="105"/>
      <c r="V171" s="174" t="s">
        <v>89</v>
      </c>
      <c r="W171" s="175" t="s">
        <v>90</v>
      </c>
      <c r="X171" s="105"/>
      <c r="Y171" s="153" t="s">
        <v>89</v>
      </c>
      <c r="Z171" s="154" t="s">
        <v>90</v>
      </c>
      <c r="AA171" s="105"/>
      <c r="AB171" s="174" t="s">
        <v>89</v>
      </c>
      <c r="AC171" s="175" t="s">
        <v>90</v>
      </c>
      <c r="AD171" s="105"/>
      <c r="AE171" s="174" t="s">
        <v>89</v>
      </c>
      <c r="AF171" s="175" t="s">
        <v>90</v>
      </c>
      <c r="AG171" s="105"/>
      <c r="AH171" s="153" t="s">
        <v>89</v>
      </c>
      <c r="AI171" s="154" t="s">
        <v>90</v>
      </c>
      <c r="AJ171" s="105"/>
      <c r="AK171" s="153" t="s">
        <v>89</v>
      </c>
      <c r="AL171" s="154" t="s">
        <v>90</v>
      </c>
      <c r="AM171" s="105"/>
      <c r="AN171" s="153" t="s">
        <v>89</v>
      </c>
      <c r="AO171" s="154" t="s">
        <v>90</v>
      </c>
      <c r="AP171" s="105"/>
      <c r="AQ171" s="153" t="s">
        <v>89</v>
      </c>
      <c r="AR171" s="154" t="s">
        <v>90</v>
      </c>
      <c r="AS171" s="156"/>
      <c r="AT171" s="105"/>
      <c r="AU171" s="1005"/>
      <c r="AV171" s="918"/>
      <c r="AW171" s="918"/>
      <c r="AX171" s="918"/>
      <c r="AY171" s="918"/>
      <c r="AZ171" s="918"/>
      <c r="BA171" s="91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</row>
    <row r="172" spans="1:64" ht="17.5" thickTop="1" thickBot="1" x14ac:dyDescent="0.4">
      <c r="A172" s="77"/>
      <c r="B172" s="1001"/>
      <c r="C172" s="80"/>
      <c r="D172" s="119">
        <v>0</v>
      </c>
      <c r="E172" s="124" t="str">
        <f>VLOOKUP(D176,'[1]FDN Details'!$B148:Q626,16,0)</f>
        <v>-</v>
      </c>
      <c r="F172" s="125">
        <f>VLOOKUP(D176,'[1]FDN Details'!$B148:P626,15,0)</f>
        <v>208</v>
      </c>
      <c r="G172" s="119">
        <v>0</v>
      </c>
      <c r="H172" s="124" t="str">
        <f>VLOOKUP(G176,'[1]FDN Details'!$B148:T626,16,0)</f>
        <v>-</v>
      </c>
      <c r="I172" s="125">
        <f>VLOOKUP(G176,'[1]FDN Details'!$B148:S626,15,0)</f>
        <v>449</v>
      </c>
      <c r="J172" s="119">
        <v>0</v>
      </c>
      <c r="K172" s="124" t="str">
        <f>VLOOKUP(J176,'[1]FDN Details'!$B148:W626,16,0)</f>
        <v>-</v>
      </c>
      <c r="L172" s="125">
        <f>VLOOKUP(J176,'[1]FDN Details'!$B148:V626,15,0)</f>
        <v>398</v>
      </c>
      <c r="M172" s="179" t="s">
        <v>108</v>
      </c>
      <c r="N172" s="180" t="str">
        <f>VLOOKUP(M176,'[1]FDN Details'!$B148:Z626,16,0)</f>
        <v>-</v>
      </c>
      <c r="O172" s="125">
        <f>VLOOKUP(M176,'[1]FDN Details'!$B148:Y626,15,0)</f>
        <v>404</v>
      </c>
      <c r="P172" s="119"/>
      <c r="Q172" s="124" t="str">
        <f>VLOOKUP(P176,'[1]FDN Details'!$B148:AC626,16,0)</f>
        <v>-</v>
      </c>
      <c r="R172" s="125">
        <f>VLOOKUP(P176,'[1]FDN Details'!$B148:AB626,15,0)</f>
        <v>427</v>
      </c>
      <c r="S172" s="180" t="s">
        <v>108</v>
      </c>
      <c r="T172" s="180" t="str">
        <f>VLOOKUP(S176,'[1]FDN Details'!$B148:AF626,16,0)</f>
        <v>-</v>
      </c>
      <c r="U172" s="125">
        <f>VLOOKUP(S176,'[1]FDN Details'!$B148:AE626,15,0)</f>
        <v>400</v>
      </c>
      <c r="V172" s="179"/>
      <c r="W172" s="180" t="str">
        <f>VLOOKUP(V176,'[1]FDN Details'!$B148:AI626,16,0)</f>
        <v>-</v>
      </c>
      <c r="X172" s="125">
        <f>VLOOKUP(V176,'[1]FDN Details'!$B148:AH626,15,0)</f>
        <v>386</v>
      </c>
      <c r="Y172" s="185"/>
      <c r="Z172" s="124" t="str">
        <f>VLOOKUP(Y176,'[1]FDN Details'!$B148:AL626,16,0)</f>
        <v>-</v>
      </c>
      <c r="AA172" s="125">
        <f>VLOOKUP(Y176,'[1]FDN Details'!$B148:AK626,15,0)</f>
        <v>400</v>
      </c>
      <c r="AB172" s="179" t="s">
        <v>108</v>
      </c>
      <c r="AC172" s="180" t="str">
        <f>VLOOKUP(AB176,'[1]FDN Details'!$B148:AO626,16,0)</f>
        <v>-</v>
      </c>
      <c r="AD172" s="125">
        <f>VLOOKUP(AB176,'[1]FDN Details'!$B148:AN626,15,0)</f>
        <v>442</v>
      </c>
      <c r="AE172" s="179" t="s">
        <v>108</v>
      </c>
      <c r="AF172" s="180" t="str">
        <f>VLOOKUP(AE176,'[1]FDN Details'!$B148:AR626,16,0)</f>
        <v>-</v>
      </c>
      <c r="AG172" s="125">
        <f>VLOOKUP(AE176,'[1]FDN Details'!$B148:AQ626,15,0)</f>
        <v>384</v>
      </c>
      <c r="AH172" s="119"/>
      <c r="AI172" s="124" t="str">
        <f>VLOOKUP(AH176,'[1]FDN Details'!$B148:AU626,16,0)</f>
        <v>-</v>
      </c>
      <c r="AJ172" s="125">
        <f>VLOOKUP(AH176,'[1]FDN Details'!$B148:AT626,15,0)</f>
        <v>390</v>
      </c>
      <c r="AK172" s="119"/>
      <c r="AL172" s="124" t="str">
        <f>VLOOKUP(AK176,'[1]FDN Details'!$B148:AX626,16,0)</f>
        <v>-</v>
      </c>
      <c r="AM172" s="125">
        <f>VLOOKUP(AK176,'[1]FDN Details'!$B148:AW626,15,0)</f>
        <v>539</v>
      </c>
      <c r="AN172" s="119"/>
      <c r="AO172" s="124" t="str">
        <f>VLOOKUP(AN176,'[1]FDN Details'!$B148:BA626,16,0)</f>
        <v>-</v>
      </c>
      <c r="AP172" s="125">
        <f>VLOOKUP(AN176,'[1]FDN Details'!$B148:AZ626,15,0)</f>
        <v>412</v>
      </c>
      <c r="AQ172" s="119"/>
      <c r="AR172" s="124" t="str">
        <f>VLOOKUP(AQ176,'[1]FDN Details'!$B148:BD626,16,0)</f>
        <v>-</v>
      </c>
      <c r="AS172" s="125">
        <f>VLOOKUP(AQ176,'[1]FDN Details'!$B148:BC626,15,0)</f>
        <v>375</v>
      </c>
      <c r="AT172" s="105"/>
      <c r="AU172" s="1005"/>
      <c r="AV172" s="918"/>
      <c r="AW172" s="918"/>
      <c r="AX172" s="918"/>
      <c r="AY172" s="918"/>
      <c r="AZ172" s="918"/>
      <c r="BA172" s="917"/>
      <c r="BB172" s="83">
        <f>SUM(F172:AS172)</f>
        <v>5614</v>
      </c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</row>
    <row r="173" spans="1:64" s="101" customFormat="1" ht="17" thickTop="1" x14ac:dyDescent="0.35">
      <c r="A173" s="100"/>
      <c r="B173" s="1001"/>
      <c r="C173" s="132" t="s">
        <v>102</v>
      </c>
      <c r="D173" s="909" t="str">
        <f>VLOOKUP(D176,'[1]FDN Details'!$B159:K637,2)</f>
        <v>86/0</v>
      </c>
      <c r="E173" s="909"/>
      <c r="F173" s="145" t="s">
        <v>105</v>
      </c>
      <c r="G173" s="909" t="str">
        <f>VLOOKUP(G176,'[1]FDN Details'!$B159:N637,2)</f>
        <v>87/0</v>
      </c>
      <c r="H173" s="909"/>
      <c r="J173" s="909" t="str">
        <f>VLOOKUP(J176,'[1]FDN Details'!$B159:Q637,2)</f>
        <v>87/1</v>
      </c>
      <c r="K173" s="909"/>
      <c r="L173" s="132"/>
      <c r="M173" s="909" t="str">
        <f>VLOOKUP(M176,'[1]FDN Details'!$B159:T637,2)</f>
        <v>87/2</v>
      </c>
      <c r="N173" s="909"/>
      <c r="O173" s="132"/>
      <c r="P173" s="909" t="str">
        <f>VLOOKUP(P176,'[1]FDN Details'!$B159:W637,2)</f>
        <v>87/3</v>
      </c>
      <c r="Q173" s="909"/>
      <c r="R173" s="105"/>
      <c r="S173" s="909" t="str">
        <f>VLOOKUP(S176,'[1]FDN Details'!$B159:Z637,2)</f>
        <v>87/4</v>
      </c>
      <c r="T173" s="909"/>
      <c r="U173" s="105"/>
      <c r="V173" s="909" t="str">
        <f>VLOOKUP(V176,'[1]FDN Details'!$B159:AC637,2)</f>
        <v>87/5</v>
      </c>
      <c r="W173" s="909"/>
      <c r="X173" s="105"/>
      <c r="Y173" s="909" t="str">
        <f>VLOOKUP(Y176,'[1]FDN Details'!$B159:AF637,2)</f>
        <v>88/0</v>
      </c>
      <c r="Z173" s="909"/>
      <c r="AA173" s="105"/>
      <c r="AB173" s="909" t="str">
        <f>VLOOKUP(AB176,'[1]FDN Details'!$B159:AI637,2)</f>
        <v>88/1</v>
      </c>
      <c r="AC173" s="909"/>
      <c r="AD173" s="105"/>
      <c r="AE173" s="909" t="str">
        <f>VLOOKUP(AE176,'[1]FDN Details'!$B159:AL637,2)</f>
        <v>88/2</v>
      </c>
      <c r="AF173" s="909"/>
      <c r="AG173" s="105"/>
      <c r="AH173" s="909" t="str">
        <f>VLOOKUP(AH176,'[1]FDN Details'!$B159:AO637,2)</f>
        <v>88/3</v>
      </c>
      <c r="AI173" s="909"/>
      <c r="AJ173" s="105"/>
      <c r="AK173" s="909" t="str">
        <f>VLOOKUP(AK176,'[1]FDN Details'!$B159:AR637,2)</f>
        <v>88/4</v>
      </c>
      <c r="AL173" s="909"/>
      <c r="AM173" s="155"/>
      <c r="AN173" s="909" t="str">
        <f>VLOOKUP(AN176,'[1]FDN Details'!$B159:AU637,2)</f>
        <v>88/5</v>
      </c>
      <c r="AO173" s="909"/>
      <c r="AP173" s="105"/>
      <c r="AQ173" s="909" t="str">
        <f>VLOOKUP(AQ176,'[1]FDN Details'!$B159:AX637,2)</f>
        <v>88/6</v>
      </c>
      <c r="AR173" s="909"/>
      <c r="AS173" s="132"/>
      <c r="AT173" s="105"/>
      <c r="AU173" s="1005"/>
      <c r="AV173" s="186"/>
      <c r="AW173" s="186"/>
      <c r="AX173" s="186"/>
      <c r="AY173" s="186"/>
      <c r="AZ173" s="186"/>
      <c r="BA173" s="111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</row>
    <row r="174" spans="1:64" s="101" customFormat="1" x14ac:dyDescent="0.35">
      <c r="A174" s="100"/>
      <c r="B174" s="1001"/>
      <c r="C174" s="132"/>
      <c r="D174" s="909" t="str">
        <f>VLOOKUP(D176,'[1]FDN Details'!$B159:K638,3)</f>
        <v>C1+6</v>
      </c>
      <c r="E174" s="909"/>
      <c r="F174" s="105"/>
      <c r="G174" s="909" t="str">
        <f>VLOOKUP(G176,'[1]FDN Details'!$B159:N638,3)</f>
        <v>C1+9</v>
      </c>
      <c r="H174" s="909"/>
      <c r="I174" s="105"/>
      <c r="J174" s="909" t="str">
        <f>VLOOKUP(J176,'[1]FDN Details'!$B159:Q638,3)</f>
        <v>A+0</v>
      </c>
      <c r="K174" s="909"/>
      <c r="L174" s="105"/>
      <c r="M174" s="909" t="str">
        <f>VLOOKUP(M176,'[1]FDN Details'!$B159:T638,3)</f>
        <v>A+0</v>
      </c>
      <c r="N174" s="909"/>
      <c r="O174" s="105"/>
      <c r="P174" s="909" t="str">
        <f>VLOOKUP(P176,'[1]FDN Details'!$B159:W638,3)</f>
        <v>A+3</v>
      </c>
      <c r="Q174" s="909"/>
      <c r="R174" s="105"/>
      <c r="S174" s="909" t="str">
        <f>VLOOKUP(S176,'[1]FDN Details'!$B159:Z638,3)</f>
        <v>A+0</v>
      </c>
      <c r="T174" s="909"/>
      <c r="U174" s="105"/>
      <c r="V174" s="909" t="str">
        <f>VLOOKUP(V176,'[1]FDN Details'!$B159:AC638,3)</f>
        <v>A+3</v>
      </c>
      <c r="W174" s="909"/>
      <c r="X174" s="105"/>
      <c r="Y174" s="909" t="str">
        <f>VLOOKUP(Y176,'[1]FDN Details'!$B159:AF638,3)</f>
        <v>C2+3</v>
      </c>
      <c r="Z174" s="909"/>
      <c r="AA174" s="105"/>
      <c r="AB174" s="909" t="str">
        <f>VLOOKUP(AB176,'[1]FDN Details'!$B159:AI638,3)</f>
        <v>A+3</v>
      </c>
      <c r="AC174" s="909"/>
      <c r="AD174" s="105"/>
      <c r="AE174" s="909" t="str">
        <f>VLOOKUP(AE176,'[1]FDN Details'!$B159:AL638,3)</f>
        <v>A+0</v>
      </c>
      <c r="AF174" s="909"/>
      <c r="AG174" s="105"/>
      <c r="AH174" s="909" t="str">
        <f>VLOOKUP(AH176,'[1]FDN Details'!$B159:AO638,3)</f>
        <v>A-3</v>
      </c>
      <c r="AI174" s="909"/>
      <c r="AJ174" s="105"/>
      <c r="AK174" s="909" t="str">
        <f>VLOOKUP(AK176,'[1]FDN Details'!$B159:AR638,3)</f>
        <v>B1+3</v>
      </c>
      <c r="AL174" s="909"/>
      <c r="AM174" s="105"/>
      <c r="AN174" s="909" t="str">
        <f>VLOOKUP(AN176,'[1]FDN Details'!$B159:AU638,3)</f>
        <v>B1+0</v>
      </c>
      <c r="AO174" s="909"/>
      <c r="AP174" s="105"/>
      <c r="AQ174" s="909" t="str">
        <f>VLOOKUP(AQ176,'[1]FDN Details'!$B159:AX638,3)</f>
        <v>A+0</v>
      </c>
      <c r="AR174" s="909"/>
      <c r="AS174" s="132"/>
      <c r="AT174" s="105"/>
      <c r="AU174" s="1005"/>
      <c r="AV174" s="110"/>
      <c r="AW174" s="110"/>
      <c r="AX174" s="110"/>
      <c r="AY174" s="110"/>
      <c r="AZ174" s="110"/>
      <c r="BA174" s="114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</row>
    <row r="175" spans="1:64" x14ac:dyDescent="0.35">
      <c r="A175" s="77"/>
      <c r="B175" s="1001"/>
      <c r="C175" s="80"/>
      <c r="D175" s="136"/>
      <c r="E175" s="136"/>
      <c r="F175" s="105"/>
      <c r="G175" s="136"/>
      <c r="H175" s="136"/>
      <c r="I175" s="136"/>
      <c r="J175" s="136"/>
      <c r="K175" s="136"/>
      <c r="L175" s="105"/>
      <c r="M175" s="136"/>
      <c r="N175" s="136"/>
      <c r="O175" s="105"/>
      <c r="P175" s="136"/>
      <c r="Q175" s="136"/>
      <c r="R175" s="136"/>
      <c r="S175" s="157"/>
      <c r="T175" s="158"/>
      <c r="U175" s="136"/>
      <c r="V175" s="136"/>
      <c r="W175" s="136"/>
      <c r="X175" s="80"/>
      <c r="Y175" s="136"/>
      <c r="Z175" s="136"/>
      <c r="AA175" s="105"/>
      <c r="AB175" s="136"/>
      <c r="AC175" s="136"/>
      <c r="AD175" s="105"/>
      <c r="AE175" s="136"/>
      <c r="AF175" s="136"/>
      <c r="AG175" s="105"/>
      <c r="AH175" s="136"/>
      <c r="AI175" s="136"/>
      <c r="AJ175" s="141"/>
      <c r="AK175" s="136"/>
      <c r="AL175" s="136"/>
      <c r="AM175" s="141"/>
      <c r="AN175" s="136"/>
      <c r="AO175" s="136"/>
      <c r="AP175" s="141"/>
      <c r="AQ175" s="136"/>
      <c r="AR175" s="136"/>
      <c r="AS175" s="141"/>
      <c r="AT175" s="141"/>
      <c r="AU175" s="1005"/>
      <c r="AV175" s="110"/>
      <c r="AW175" s="110"/>
      <c r="AX175" s="110"/>
      <c r="AY175" s="110"/>
      <c r="AZ175" s="110"/>
      <c r="BA175" s="114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</row>
    <row r="176" spans="1:64" s="160" customFormat="1" x14ac:dyDescent="0.35">
      <c r="A176" s="159"/>
      <c r="B176" s="1001"/>
      <c r="C176" s="143"/>
      <c r="D176" s="143">
        <f>AQ165+1</f>
        <v>205</v>
      </c>
      <c r="E176" s="143"/>
      <c r="F176" s="131"/>
      <c r="G176" s="143">
        <f>D176+1</f>
        <v>206</v>
      </c>
      <c r="H176" s="143"/>
      <c r="I176" s="131"/>
      <c r="J176" s="143">
        <f>G176+1</f>
        <v>207</v>
      </c>
      <c r="K176" s="143"/>
      <c r="L176" s="131"/>
      <c r="M176" s="143">
        <f>J176+1</f>
        <v>208</v>
      </c>
      <c r="N176" s="143"/>
      <c r="O176" s="131"/>
      <c r="P176" s="143">
        <f>M176+1</f>
        <v>209</v>
      </c>
      <c r="Q176" s="143"/>
      <c r="R176" s="131"/>
      <c r="S176" s="143">
        <f>P176+1</f>
        <v>210</v>
      </c>
      <c r="T176" s="143"/>
      <c r="U176" s="131"/>
      <c r="V176" s="143">
        <f>S176+1</f>
        <v>211</v>
      </c>
      <c r="W176" s="143"/>
      <c r="X176" s="143"/>
      <c r="Y176" s="143">
        <f>V176+1</f>
        <v>212</v>
      </c>
      <c r="Z176" s="143"/>
      <c r="AA176" s="131"/>
      <c r="AB176" s="143">
        <f>Y176+1</f>
        <v>213</v>
      </c>
      <c r="AC176" s="143"/>
      <c r="AD176" s="131"/>
      <c r="AE176" s="143">
        <f>AB176+1</f>
        <v>214</v>
      </c>
      <c r="AF176" s="143"/>
      <c r="AG176" s="131"/>
      <c r="AH176" s="143">
        <f>AE176+1</f>
        <v>215</v>
      </c>
      <c r="AI176" s="143"/>
      <c r="AJ176" s="143"/>
      <c r="AK176" s="143">
        <f>AH176+1</f>
        <v>216</v>
      </c>
      <c r="AL176" s="143"/>
      <c r="AM176" s="143"/>
      <c r="AN176" s="143">
        <f>AK176+1</f>
        <v>217</v>
      </c>
      <c r="AO176" s="143"/>
      <c r="AP176" s="143"/>
      <c r="AQ176" s="143">
        <f>AN176+1</f>
        <v>218</v>
      </c>
      <c r="AR176" s="143"/>
      <c r="AS176" s="143"/>
      <c r="AT176" s="143"/>
      <c r="AU176" s="1005"/>
      <c r="AV176" s="110"/>
      <c r="AW176" s="110"/>
      <c r="AX176" s="110"/>
      <c r="AY176" s="110"/>
      <c r="AZ176" s="110"/>
      <c r="BA176" s="114"/>
      <c r="BB176" s="159"/>
      <c r="BC176" s="159"/>
      <c r="BD176" s="159"/>
      <c r="BE176" s="159"/>
      <c r="BF176" s="159"/>
      <c r="BG176" s="159"/>
      <c r="BH176" s="159"/>
      <c r="BI176" s="159"/>
      <c r="BJ176" s="159"/>
      <c r="BK176" s="159"/>
      <c r="BL176" s="159"/>
    </row>
    <row r="177" spans="1:64" x14ac:dyDescent="0.35">
      <c r="A177" s="77"/>
      <c r="B177" s="1001"/>
      <c r="C177" s="920" t="s">
        <v>106</v>
      </c>
      <c r="D177" s="921"/>
      <c r="E177" s="921"/>
      <c r="F177" s="921"/>
      <c r="G177" s="921"/>
      <c r="H177" s="921"/>
      <c r="I177" s="921"/>
      <c r="J177" s="921"/>
      <c r="K177" s="921"/>
      <c r="L177" s="921"/>
      <c r="M177" s="921"/>
      <c r="N177" s="921"/>
      <c r="O177" s="921"/>
      <c r="P177" s="921"/>
      <c r="Q177" s="921"/>
      <c r="R177" s="921"/>
      <c r="S177" s="921"/>
      <c r="T177" s="921"/>
      <c r="U177" s="921"/>
      <c r="V177" s="921"/>
      <c r="W177" s="921"/>
      <c r="X177" s="921"/>
      <c r="Y177" s="921"/>
      <c r="Z177" s="921"/>
      <c r="AA177" s="921"/>
      <c r="AB177" s="921"/>
      <c r="AC177" s="921"/>
      <c r="AD177" s="921"/>
      <c r="AE177" s="921"/>
      <c r="AF177" s="921"/>
      <c r="AG177" s="921"/>
      <c r="AH177" s="921"/>
      <c r="AI177" s="921"/>
      <c r="AJ177" s="921"/>
      <c r="AK177" s="921"/>
      <c r="AL177" s="921"/>
      <c r="AM177" s="921"/>
      <c r="AN177" s="921"/>
      <c r="AO177" s="921"/>
      <c r="AP177" s="921"/>
      <c r="AQ177" s="921"/>
      <c r="AR177" s="921"/>
      <c r="AS177" s="921"/>
      <c r="AT177" s="105"/>
      <c r="AU177" s="1005"/>
      <c r="AV177" s="110"/>
      <c r="AW177" s="110"/>
      <c r="AX177" s="110"/>
      <c r="AY177" s="110"/>
      <c r="AZ177" s="110"/>
      <c r="BA177" s="114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</row>
    <row r="178" spans="1:64" x14ac:dyDescent="0.35">
      <c r="A178" s="77"/>
      <c r="B178" s="100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05"/>
      <c r="AU178" s="1005"/>
      <c r="AV178" s="110"/>
      <c r="AW178" s="110"/>
      <c r="AX178" s="110"/>
      <c r="AY178" s="110"/>
      <c r="AZ178" s="110"/>
      <c r="BA178" s="114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</row>
    <row r="179" spans="1:64" ht="17" thickBot="1" x14ac:dyDescent="0.4">
      <c r="A179" s="77"/>
      <c r="B179" s="1001"/>
      <c r="C179" s="80"/>
      <c r="D179" s="80"/>
      <c r="E179" s="80"/>
      <c r="F179" s="105"/>
      <c r="G179" s="80"/>
      <c r="H179" s="80"/>
      <c r="I179" s="105"/>
      <c r="J179" s="80"/>
      <c r="K179" s="80"/>
      <c r="L179" s="105"/>
      <c r="M179" s="80"/>
      <c r="N179" s="80"/>
      <c r="O179" s="105"/>
      <c r="P179" s="80"/>
      <c r="Q179" s="80"/>
      <c r="R179" s="105"/>
      <c r="S179" s="80"/>
      <c r="T179" s="80"/>
      <c r="U179" s="184"/>
      <c r="V179" s="80"/>
      <c r="W179" s="80"/>
      <c r="X179" s="105"/>
      <c r="Y179" s="80"/>
      <c r="Z179" s="80"/>
      <c r="AA179" s="105"/>
      <c r="AB179" s="80"/>
      <c r="AC179" s="80"/>
      <c r="AD179" s="105"/>
      <c r="AE179" s="80"/>
      <c r="AF179" s="80"/>
      <c r="AG179" s="105"/>
      <c r="AH179" s="80"/>
      <c r="AI179" s="80"/>
      <c r="AJ179" s="105"/>
      <c r="AK179" s="80"/>
      <c r="AL179" s="80"/>
      <c r="AM179" s="105"/>
      <c r="AN179" s="80"/>
      <c r="AO179" s="80"/>
      <c r="AP179" s="184"/>
      <c r="AQ179" s="80"/>
      <c r="AR179" s="80"/>
      <c r="AS179" s="105"/>
      <c r="AT179" s="105"/>
      <c r="AU179" s="1005"/>
      <c r="AV179" s="110"/>
      <c r="AW179" s="110"/>
      <c r="AX179" s="110"/>
      <c r="AY179" s="110"/>
      <c r="AZ179" s="110"/>
      <c r="BA179" s="114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</row>
    <row r="180" spans="1:64" ht="17.5" thickTop="1" thickBot="1" x14ac:dyDescent="0.4">
      <c r="A180" s="77"/>
      <c r="B180" s="1001"/>
      <c r="C180" s="80"/>
      <c r="D180" s="167"/>
      <c r="E180" s="168"/>
      <c r="F180" s="169"/>
      <c r="G180" s="923"/>
      <c r="H180" s="923"/>
      <c r="I180" s="169"/>
      <c r="J180" s="923"/>
      <c r="K180" s="923"/>
      <c r="L180" s="169"/>
      <c r="M180" s="923"/>
      <c r="N180" s="923"/>
      <c r="O180" s="169"/>
      <c r="P180" s="923"/>
      <c r="Q180" s="923"/>
      <c r="R180" s="169"/>
      <c r="S180" s="923"/>
      <c r="T180" s="923"/>
      <c r="U180" s="169"/>
      <c r="V180" s="923"/>
      <c r="W180" s="923"/>
      <c r="X180" s="169"/>
      <c r="Y180" s="923"/>
      <c r="Z180" s="923"/>
      <c r="AA180" s="169"/>
      <c r="AB180" s="923"/>
      <c r="AC180" s="923"/>
      <c r="AD180" s="169"/>
      <c r="AE180" s="923"/>
      <c r="AF180" s="923"/>
      <c r="AG180" s="169"/>
      <c r="AH180" s="923" t="s">
        <v>107</v>
      </c>
      <c r="AI180" s="923"/>
      <c r="AJ180" s="169"/>
      <c r="AK180" s="923" t="s">
        <v>107</v>
      </c>
      <c r="AL180" s="923"/>
      <c r="AM180" s="169"/>
      <c r="AN180" s="923" t="s">
        <v>107</v>
      </c>
      <c r="AO180" s="923"/>
      <c r="AP180" s="169"/>
      <c r="AQ180" s="922" t="s">
        <v>107</v>
      </c>
      <c r="AR180" s="922"/>
      <c r="AS180" s="105"/>
      <c r="AT180" s="105"/>
      <c r="AU180" s="1005"/>
      <c r="AV180" s="918">
        <v>14</v>
      </c>
      <c r="AW180" s="918">
        <f>COUNTIF(D179:AR180,"FC")</f>
        <v>4</v>
      </c>
      <c r="AX180" s="918">
        <f>COUNTIF(J178:AR178,"EC")</f>
        <v>0</v>
      </c>
      <c r="AY180" s="918">
        <f>COUNTIF(J182:AR183,"E")</f>
        <v>4</v>
      </c>
      <c r="AZ180" s="918">
        <f>COUNTIF(J179:AR179,"TW")</f>
        <v>0</v>
      </c>
      <c r="BA180" s="91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</row>
    <row r="181" spans="1:64" ht="17.5" thickTop="1" thickBot="1" x14ac:dyDescent="0.4">
      <c r="A181" s="77"/>
      <c r="B181" s="1001"/>
      <c r="C181" s="105"/>
      <c r="D181" s="161" t="s">
        <v>85</v>
      </c>
      <c r="E181" s="162" t="s">
        <v>86</v>
      </c>
      <c r="F181" s="169"/>
      <c r="G181" s="161" t="s">
        <v>85</v>
      </c>
      <c r="H181" s="162" t="s">
        <v>86</v>
      </c>
      <c r="I181" s="169"/>
      <c r="J181" s="161" t="s">
        <v>85</v>
      </c>
      <c r="K181" s="162" t="s">
        <v>86</v>
      </c>
      <c r="L181" s="169"/>
      <c r="M181" s="161" t="s">
        <v>85</v>
      </c>
      <c r="N181" s="162" t="s">
        <v>86</v>
      </c>
      <c r="O181" s="169"/>
      <c r="P181" s="161" t="s">
        <v>85</v>
      </c>
      <c r="Q181" s="162" t="s">
        <v>86</v>
      </c>
      <c r="R181" s="169"/>
      <c r="S181" s="161" t="s">
        <v>85</v>
      </c>
      <c r="T181" s="162" t="s">
        <v>86</v>
      </c>
      <c r="U181" s="169"/>
      <c r="V181" s="161" t="s">
        <v>85</v>
      </c>
      <c r="W181" s="162" t="s">
        <v>86</v>
      </c>
      <c r="X181" s="169"/>
      <c r="Y181" s="161" t="s">
        <v>85</v>
      </c>
      <c r="Z181" s="162" t="s">
        <v>86</v>
      </c>
      <c r="AA181" s="169"/>
      <c r="AB181" s="161" t="s">
        <v>85</v>
      </c>
      <c r="AC181" s="162" t="s">
        <v>86</v>
      </c>
      <c r="AD181" s="169"/>
      <c r="AE181" s="161" t="s">
        <v>85</v>
      </c>
      <c r="AF181" s="162" t="s">
        <v>86</v>
      </c>
      <c r="AG181" s="169"/>
      <c r="AH181" s="170" t="s">
        <v>85</v>
      </c>
      <c r="AI181" s="171" t="s">
        <v>86</v>
      </c>
      <c r="AJ181" s="169"/>
      <c r="AK181" s="170" t="s">
        <v>85</v>
      </c>
      <c r="AL181" s="171" t="s">
        <v>86</v>
      </c>
      <c r="AM181" s="169"/>
      <c r="AN181" s="170" t="s">
        <v>85</v>
      </c>
      <c r="AO181" s="171" t="s">
        <v>86</v>
      </c>
      <c r="AP181" s="169"/>
      <c r="AQ181" s="170" t="s">
        <v>85</v>
      </c>
      <c r="AR181" s="171" t="s">
        <v>86</v>
      </c>
      <c r="AS181" s="156"/>
      <c r="AT181" s="105"/>
      <c r="AU181" s="1005"/>
      <c r="AV181" s="918"/>
      <c r="AW181" s="918"/>
      <c r="AX181" s="918"/>
      <c r="AY181" s="918"/>
      <c r="AZ181" s="918"/>
      <c r="BA181" s="91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</row>
    <row r="182" spans="1:64" ht="17.5" thickTop="1" thickBot="1" x14ac:dyDescent="0.4">
      <c r="A182" s="77"/>
      <c r="B182" s="1001"/>
      <c r="C182" s="105"/>
      <c r="D182" s="163" t="s">
        <v>89</v>
      </c>
      <c r="E182" s="164" t="s">
        <v>90</v>
      </c>
      <c r="F182" s="169"/>
      <c r="G182" s="163" t="s">
        <v>89</v>
      </c>
      <c r="H182" s="164" t="s">
        <v>90</v>
      </c>
      <c r="I182" s="169" t="s">
        <v>68</v>
      </c>
      <c r="J182" s="163" t="s">
        <v>89</v>
      </c>
      <c r="K182" s="164" t="s">
        <v>90</v>
      </c>
      <c r="L182" s="169"/>
      <c r="M182" s="163" t="s">
        <v>89</v>
      </c>
      <c r="N182" s="164" t="s">
        <v>90</v>
      </c>
      <c r="O182" s="169"/>
      <c r="P182" s="163" t="s">
        <v>89</v>
      </c>
      <c r="Q182" s="164" t="s">
        <v>90</v>
      </c>
      <c r="R182" s="169"/>
      <c r="S182" s="163" t="s">
        <v>89</v>
      </c>
      <c r="T182" s="164" t="s">
        <v>90</v>
      </c>
      <c r="U182" s="169"/>
      <c r="V182" s="163" t="s">
        <v>89</v>
      </c>
      <c r="W182" s="164" t="s">
        <v>90</v>
      </c>
      <c r="X182" s="169"/>
      <c r="Y182" s="163" t="s">
        <v>89</v>
      </c>
      <c r="Z182" s="164" t="s">
        <v>90</v>
      </c>
      <c r="AA182" s="169"/>
      <c r="AB182" s="163" t="s">
        <v>89</v>
      </c>
      <c r="AC182" s="164" t="s">
        <v>90</v>
      </c>
      <c r="AD182" s="169"/>
      <c r="AE182" s="163" t="s">
        <v>89</v>
      </c>
      <c r="AF182" s="164" t="s">
        <v>90</v>
      </c>
      <c r="AG182" s="169"/>
      <c r="AH182" s="174" t="s">
        <v>89</v>
      </c>
      <c r="AI182" s="175" t="s">
        <v>90</v>
      </c>
      <c r="AJ182" s="169"/>
      <c r="AK182" s="174" t="s">
        <v>89</v>
      </c>
      <c r="AL182" s="175" t="s">
        <v>90</v>
      </c>
      <c r="AM182" s="169"/>
      <c r="AN182" s="174" t="s">
        <v>89</v>
      </c>
      <c r="AO182" s="175" t="s">
        <v>90</v>
      </c>
      <c r="AP182" s="169"/>
      <c r="AQ182" s="174" t="s">
        <v>89</v>
      </c>
      <c r="AR182" s="175" t="s">
        <v>90</v>
      </c>
      <c r="AS182" s="156"/>
      <c r="AT182" s="105"/>
      <c r="AU182" s="1005"/>
      <c r="AV182" s="918"/>
      <c r="AW182" s="918"/>
      <c r="AX182" s="918"/>
      <c r="AY182" s="918"/>
      <c r="AZ182" s="918"/>
      <c r="BA182" s="91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</row>
    <row r="183" spans="1:64" ht="17" thickTop="1" x14ac:dyDescent="0.35">
      <c r="A183" s="77"/>
      <c r="B183" s="1001"/>
      <c r="C183" s="80"/>
      <c r="D183" s="165">
        <v>0</v>
      </c>
      <c r="E183" s="166" t="str">
        <f>VLOOKUP(D187,'[1]FDN Details'!$B159:Q637,16,0)</f>
        <v>-</v>
      </c>
      <c r="F183" s="178">
        <f>VLOOKUP(D187,'[1]FDN Details'!$B159:P637,15,0)</f>
        <v>423</v>
      </c>
      <c r="G183" s="165">
        <v>0</v>
      </c>
      <c r="H183" s="166" t="str">
        <f>VLOOKUP(G187,'[1]FDN Details'!$B159:T637,16,0)</f>
        <v>-</v>
      </c>
      <c r="I183" s="178">
        <f>VLOOKUP(G187,'[1]FDN Details'!$B159:S637,15,0)</f>
        <v>340</v>
      </c>
      <c r="J183" s="165">
        <v>0</v>
      </c>
      <c r="K183" s="166" t="str">
        <f>VLOOKUP(J187,'[1]FDN Details'!$B159:W637,16,0)</f>
        <v>-</v>
      </c>
      <c r="L183" s="178">
        <f>VLOOKUP(J187,'[1]FDN Details'!$B159:V637,15,0)</f>
        <v>395</v>
      </c>
      <c r="M183" s="165">
        <v>0</v>
      </c>
      <c r="N183" s="166" t="str">
        <f>VLOOKUP(M187,'[1]FDN Details'!$B159:Z637,16,0)</f>
        <v>-</v>
      </c>
      <c r="O183" s="178">
        <f>VLOOKUP(M187,'[1]FDN Details'!$B159:Y637,15,0)</f>
        <v>370</v>
      </c>
      <c r="P183" s="165">
        <v>0</v>
      </c>
      <c r="Q183" s="166" t="str">
        <f>VLOOKUP(P187,'[1]FDN Details'!$B159:AC637,16,0)</f>
        <v>-</v>
      </c>
      <c r="R183" s="178">
        <f>VLOOKUP(P187,'[1]FDN Details'!$B159:AB637,15,0)</f>
        <v>330</v>
      </c>
      <c r="S183" s="165">
        <v>0</v>
      </c>
      <c r="T183" s="166" t="str">
        <f>VLOOKUP(S187,'[1]FDN Details'!$B159:AF637,16,0)</f>
        <v>-</v>
      </c>
      <c r="U183" s="178">
        <f>VLOOKUP(S187,'[1]FDN Details'!$B159:AE637,15,0)</f>
        <v>393</v>
      </c>
      <c r="V183" s="165">
        <v>0</v>
      </c>
      <c r="W183" s="166" t="str">
        <f>VLOOKUP(V187,'[1]FDN Details'!$B159:AI637,16,0)</f>
        <v>-</v>
      </c>
      <c r="X183" s="178">
        <f>VLOOKUP(V187,'[1]FDN Details'!$B159:AH637,15,0)</f>
        <v>387</v>
      </c>
      <c r="Y183" s="165">
        <v>0</v>
      </c>
      <c r="Z183" s="166" t="str">
        <f>VLOOKUP(Y187,'[1]FDN Details'!$B159:AL637,16,0)</f>
        <v>-</v>
      </c>
      <c r="AA183" s="178">
        <f>VLOOKUP(Y187,'[1]FDN Details'!$B159:AK637,15,0)</f>
        <v>381</v>
      </c>
      <c r="AB183" s="165">
        <v>0</v>
      </c>
      <c r="AC183" s="166" t="str">
        <f>VLOOKUP(AB187,'[1]FDN Details'!$B159:AO637,16,0)</f>
        <v>-</v>
      </c>
      <c r="AD183" s="178">
        <f>VLOOKUP(AB187,'[1]FDN Details'!$B159:AN637,15,0)</f>
        <v>405</v>
      </c>
      <c r="AE183" s="165">
        <v>0</v>
      </c>
      <c r="AF183" s="166" t="str">
        <f>VLOOKUP(AE187,'[1]FDN Details'!$B159:AR637,16,0)</f>
        <v>-</v>
      </c>
      <c r="AG183" s="178">
        <f>VLOOKUP(AE187,'[1]FDN Details'!$B159:AQ637,15,0)</f>
        <v>425</v>
      </c>
      <c r="AH183" s="179" t="s">
        <v>108</v>
      </c>
      <c r="AI183" s="180" t="str">
        <f>VLOOKUP(AH187,'[1]FDN Details'!$B159:AU637,16,0)</f>
        <v>DFR</v>
      </c>
      <c r="AJ183" s="178">
        <f>VLOOKUP(AH187,'[1]FDN Details'!$B159:AT637,15,0)</f>
        <v>399</v>
      </c>
      <c r="AK183" s="179" t="s">
        <v>108</v>
      </c>
      <c r="AL183" s="180" t="str">
        <f>VLOOKUP(AK187,'[1]FDN Details'!$B159:AX637,16,0)</f>
        <v>DFR</v>
      </c>
      <c r="AM183" s="178">
        <f>VLOOKUP(AK187,'[1]FDN Details'!$B159:AW637,15,0)</f>
        <v>390</v>
      </c>
      <c r="AN183" s="179" t="s">
        <v>108</v>
      </c>
      <c r="AO183" s="180" t="str">
        <f>VLOOKUP(AN187,'[1]FDN Details'!$B159:BA637,16,0)</f>
        <v>DFR</v>
      </c>
      <c r="AP183" s="178">
        <f>VLOOKUP(AN187,'[1]FDN Details'!$B159:AZ637,15,0)</f>
        <v>373</v>
      </c>
      <c r="AQ183" s="179" t="s">
        <v>108</v>
      </c>
      <c r="AR183" s="180" t="str">
        <f>VLOOKUP(AQ187,'[1]FDN Details'!$B159:BD637,16,0)</f>
        <v>DFR</v>
      </c>
      <c r="AS183" s="125">
        <f>VLOOKUP(AQ187,'[1]FDN Details'!$B159:BC637,15,0)</f>
        <v>401</v>
      </c>
      <c r="AT183" s="105"/>
      <c r="AU183" s="1005"/>
      <c r="AV183" s="937"/>
      <c r="AW183" s="937"/>
      <c r="AX183" s="937"/>
      <c r="AY183" s="937"/>
      <c r="AZ183" s="937"/>
      <c r="BA183" s="940"/>
      <c r="BB183" s="83">
        <f>SUM(F183:AS183)</f>
        <v>5412</v>
      </c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</row>
    <row r="184" spans="1:64" x14ac:dyDescent="0.35">
      <c r="A184" s="77"/>
      <c r="B184" s="1001"/>
      <c r="C184" s="132"/>
      <c r="D184" s="909" t="str">
        <f>VLOOKUP(D187,'[1]FDN Details'!$B170:K648,2)</f>
        <v>88/7</v>
      </c>
      <c r="E184" s="909"/>
      <c r="F184" s="105"/>
      <c r="G184" s="909" t="str">
        <f>VLOOKUP(G187,'[1]FDN Details'!$B170:N648,2)</f>
        <v>88/8</v>
      </c>
      <c r="H184" s="909"/>
      <c r="I184" s="132"/>
      <c r="J184" s="909" t="str">
        <f>VLOOKUP(J187,'[1]FDN Details'!$B170:Q648,2)</f>
        <v>88/9</v>
      </c>
      <c r="K184" s="909"/>
      <c r="L184" s="132"/>
      <c r="M184" s="909" t="str">
        <f>VLOOKUP(M187,'[1]FDN Details'!$B170:T648,2)</f>
        <v>88/10</v>
      </c>
      <c r="N184" s="909"/>
      <c r="O184" s="132"/>
      <c r="P184" s="909" t="str">
        <f>VLOOKUP(P187,'[1]FDN Details'!$B170:W648,2)</f>
        <v>88/11</v>
      </c>
      <c r="Q184" s="909"/>
      <c r="R184" s="105"/>
      <c r="S184" s="909" t="str">
        <f>VLOOKUP(S187,'[1]FDN Details'!$B170:Z648,2)</f>
        <v>89/0</v>
      </c>
      <c r="T184" s="909"/>
      <c r="U184" s="105" t="s">
        <v>111</v>
      </c>
      <c r="V184" s="909" t="str">
        <f>VLOOKUP(V187,'[1]FDN Details'!$B170:AC648,2)</f>
        <v>89/1</v>
      </c>
      <c r="W184" s="909"/>
      <c r="X184" s="105"/>
      <c r="Y184" s="909" t="str">
        <f>VLOOKUP(Y187,'[1]FDN Details'!$B170:AF648,2)</f>
        <v>89/2</v>
      </c>
      <c r="Z184" s="909"/>
      <c r="AA184" s="105"/>
      <c r="AB184" s="909" t="str">
        <f>VLOOKUP(AB187,'[1]FDN Details'!$B170:AI648,2)</f>
        <v>89/3</v>
      </c>
      <c r="AC184" s="909"/>
      <c r="AD184" s="105"/>
      <c r="AE184" s="909" t="str">
        <f>VLOOKUP(AE187,'[1]FDN Details'!$B170:AL648,2)</f>
        <v>89/4</v>
      </c>
      <c r="AF184" s="909"/>
      <c r="AG184" s="105"/>
      <c r="AH184" s="909" t="str">
        <f>VLOOKUP(AH187,'[1]FDN Details'!$B170:AO648,2)</f>
        <v>89/5</v>
      </c>
      <c r="AI184" s="909"/>
      <c r="AJ184" s="105"/>
      <c r="AK184" s="909" t="str">
        <f>VLOOKUP(AK187,'[1]FDN Details'!$B170:AR648,2)</f>
        <v>89/6</v>
      </c>
      <c r="AL184" s="909"/>
      <c r="AM184" s="155"/>
      <c r="AN184" s="909" t="str">
        <f>VLOOKUP(AN187,'[1]FDN Details'!$B170:AU648,2)</f>
        <v>89/7</v>
      </c>
      <c r="AO184" s="909"/>
      <c r="AP184" s="105"/>
      <c r="AQ184" s="909" t="str">
        <f>VLOOKUP(AQ187,'[1]FDN Details'!$B170:AX648,2)</f>
        <v>89/8</v>
      </c>
      <c r="AR184" s="909"/>
      <c r="AS184" s="132"/>
      <c r="AT184" s="105"/>
      <c r="AU184" s="1005"/>
      <c r="AV184" s="938"/>
      <c r="AW184" s="938"/>
      <c r="AX184" s="938"/>
      <c r="AY184" s="938"/>
      <c r="AZ184" s="938"/>
      <c r="BA184" s="941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</row>
    <row r="185" spans="1:64" x14ac:dyDescent="0.35">
      <c r="A185" s="77"/>
      <c r="B185" s="1001"/>
      <c r="C185" s="132"/>
      <c r="D185" s="909" t="str">
        <f>VLOOKUP(D187,'[1]FDN Details'!$B170:K649,3)</f>
        <v>A+3</v>
      </c>
      <c r="E185" s="909"/>
      <c r="F185" s="105"/>
      <c r="G185" s="909" t="str">
        <f>VLOOKUP(G187,'[1]FDN Details'!$B170:N649,3)</f>
        <v>A+0</v>
      </c>
      <c r="H185" s="909"/>
      <c r="I185" s="105"/>
      <c r="J185" s="909" t="str">
        <f>VLOOKUP(J187,'[1]FDN Details'!$B170:Q649,3)</f>
        <v>A-3</v>
      </c>
      <c r="K185" s="909"/>
      <c r="L185" s="105"/>
      <c r="M185" s="909" t="str">
        <f>VLOOKUP(M187,'[1]FDN Details'!$B170:T649,3)</f>
        <v>A+0</v>
      </c>
      <c r="N185" s="909"/>
      <c r="O185" s="105"/>
      <c r="P185" s="909" t="str">
        <f>VLOOKUP(P187,'[1]FDN Details'!$B170:W649,3)</f>
        <v>A-3</v>
      </c>
      <c r="Q185" s="909"/>
      <c r="R185" s="105"/>
      <c r="S185" s="909" t="str">
        <f>VLOOKUP(S187,'[1]FDN Details'!$B170:Z649,3)</f>
        <v>C2+0</v>
      </c>
      <c r="T185" s="909"/>
      <c r="U185" s="105"/>
      <c r="V185" s="909" t="str">
        <f>VLOOKUP(V187,'[1]FDN Details'!$B170:AC649,3)</f>
        <v>A+0</v>
      </c>
      <c r="W185" s="909"/>
      <c r="X185" s="105"/>
      <c r="Y185" s="909" t="str">
        <f>VLOOKUP(Y187,'[1]FDN Details'!$B170:AF649,3)</f>
        <v>A+0</v>
      </c>
      <c r="Z185" s="909"/>
      <c r="AA185" s="105"/>
      <c r="AB185" s="909" t="str">
        <f>VLOOKUP(AB187,'[1]FDN Details'!$B170:AI649,3)</f>
        <v>A+0</v>
      </c>
      <c r="AC185" s="909"/>
      <c r="AD185" s="105"/>
      <c r="AE185" s="909" t="str">
        <f>VLOOKUP(AE187,'[1]FDN Details'!$B170:AL649,3)</f>
        <v>A+0</v>
      </c>
      <c r="AF185" s="909"/>
      <c r="AG185" s="105"/>
      <c r="AH185" s="909" t="str">
        <f>VLOOKUP(AH187,'[1]FDN Details'!$B170:AO649,3)</f>
        <v>A+3</v>
      </c>
      <c r="AI185" s="909"/>
      <c r="AJ185" s="105"/>
      <c r="AK185" s="909" t="str">
        <f>VLOOKUP(AK187,'[1]FDN Details'!$B170:AR649,3)</f>
        <v>A+0</v>
      </c>
      <c r="AL185" s="909"/>
      <c r="AM185" s="105"/>
      <c r="AN185" s="909" t="str">
        <f>VLOOKUP(AN187,'[1]FDN Details'!$B170:AU649,3)</f>
        <v>A+0</v>
      </c>
      <c r="AO185" s="909"/>
      <c r="AP185" s="105"/>
      <c r="AQ185" s="909" t="str">
        <f>VLOOKUP(AQ187,'[1]FDN Details'!$B170:AX649,3)</f>
        <v>A+0</v>
      </c>
      <c r="AR185" s="909"/>
      <c r="AS185" s="132"/>
      <c r="AT185" s="105"/>
      <c r="AU185" s="1005"/>
      <c r="AV185" s="938"/>
      <c r="AW185" s="938"/>
      <c r="AX185" s="938"/>
      <c r="AY185" s="938"/>
      <c r="AZ185" s="938"/>
      <c r="BA185" s="941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</row>
    <row r="186" spans="1:64" x14ac:dyDescent="0.35">
      <c r="A186" s="77"/>
      <c r="B186" s="1001"/>
      <c r="C186" s="80"/>
      <c r="D186" s="136"/>
      <c r="E186" s="136"/>
      <c r="F186" s="105"/>
      <c r="G186" s="136"/>
      <c r="H186" s="136"/>
      <c r="I186" s="136"/>
      <c r="J186" s="136"/>
      <c r="K186" s="136"/>
      <c r="L186" s="105"/>
      <c r="M186" s="136"/>
      <c r="N186" s="136"/>
      <c r="O186" s="105"/>
      <c r="P186" s="136"/>
      <c r="Q186" s="136"/>
      <c r="R186" s="136"/>
      <c r="S186" s="157"/>
      <c r="T186" s="158"/>
      <c r="U186" s="136"/>
      <c r="V186" s="136"/>
      <c r="W186" s="136"/>
      <c r="X186" s="80"/>
      <c r="Y186" s="136"/>
      <c r="Z186" s="136"/>
      <c r="AA186" s="105"/>
      <c r="AB186" s="136"/>
      <c r="AC186" s="136"/>
      <c r="AD186" s="105"/>
      <c r="AE186" s="136"/>
      <c r="AF186" s="136"/>
      <c r="AG186" s="105"/>
      <c r="AH186" s="136"/>
      <c r="AI186" s="136"/>
      <c r="AJ186" s="141"/>
      <c r="AK186" s="136"/>
      <c r="AL186" s="136"/>
      <c r="AM186" s="141"/>
      <c r="AN186" s="136"/>
      <c r="AO186" s="136"/>
      <c r="AP186" s="141"/>
      <c r="AQ186" s="136"/>
      <c r="AR186" s="136"/>
      <c r="AS186" s="141"/>
      <c r="AT186" s="105"/>
      <c r="AU186" s="1005"/>
      <c r="AV186" s="938"/>
      <c r="AW186" s="938"/>
      <c r="AX186" s="938"/>
      <c r="AY186" s="938"/>
      <c r="AZ186" s="938"/>
      <c r="BA186" s="941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</row>
    <row r="187" spans="1:64" x14ac:dyDescent="0.35">
      <c r="A187" s="77"/>
      <c r="B187" s="1001"/>
      <c r="C187" s="143"/>
      <c r="D187" s="143">
        <f>AQ176+1</f>
        <v>219</v>
      </c>
      <c r="E187" s="143"/>
      <c r="F187" s="131"/>
      <c r="G187" s="143">
        <f>D187+1</f>
        <v>220</v>
      </c>
      <c r="H187" s="143"/>
      <c r="I187" s="131"/>
      <c r="J187" s="143">
        <f>G187+1</f>
        <v>221</v>
      </c>
      <c r="K187" s="143"/>
      <c r="L187" s="131"/>
      <c r="M187" s="143">
        <f>J187+1</f>
        <v>222</v>
      </c>
      <c r="N187" s="143"/>
      <c r="O187" s="131"/>
      <c r="P187" s="143">
        <f>M187+1</f>
        <v>223</v>
      </c>
      <c r="Q187" s="143"/>
      <c r="R187" s="131"/>
      <c r="S187" s="143">
        <f>P187+1</f>
        <v>224</v>
      </c>
      <c r="T187" s="143"/>
      <c r="U187" s="131"/>
      <c r="V187" s="143">
        <f>S187+1</f>
        <v>225</v>
      </c>
      <c r="W187" s="143"/>
      <c r="X187" s="143"/>
      <c r="Y187" s="143">
        <f>V187+1</f>
        <v>226</v>
      </c>
      <c r="Z187" s="143"/>
      <c r="AA187" s="131"/>
      <c r="AB187" s="143">
        <f>Y187+1</f>
        <v>227</v>
      </c>
      <c r="AC187" s="143"/>
      <c r="AD187" s="131"/>
      <c r="AE187" s="143">
        <f>AB187+1</f>
        <v>228</v>
      </c>
      <c r="AF187" s="143"/>
      <c r="AG187" s="131"/>
      <c r="AH187" s="143">
        <f>AE187+1</f>
        <v>229</v>
      </c>
      <c r="AI187" s="143"/>
      <c r="AJ187" s="143"/>
      <c r="AK187" s="143">
        <f>AH187+1</f>
        <v>230</v>
      </c>
      <c r="AL187" s="143"/>
      <c r="AM187" s="143"/>
      <c r="AN187" s="143">
        <f>AK187+1</f>
        <v>231</v>
      </c>
      <c r="AO187" s="143"/>
      <c r="AP187" s="143"/>
      <c r="AQ187" s="143">
        <f>AN187+1</f>
        <v>232</v>
      </c>
      <c r="AR187" s="143"/>
      <c r="AS187" s="143"/>
      <c r="AT187" s="105"/>
      <c r="AU187" s="1005"/>
      <c r="AV187" s="938"/>
      <c r="AW187" s="938"/>
      <c r="AX187" s="938"/>
      <c r="AY187" s="938"/>
      <c r="AZ187" s="938"/>
      <c r="BA187" s="941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</row>
    <row r="188" spans="1:64" x14ac:dyDescent="0.35">
      <c r="A188" s="77"/>
      <c r="B188" s="1001"/>
      <c r="C188" s="920" t="s">
        <v>106</v>
      </c>
      <c r="D188" s="921"/>
      <c r="E188" s="921"/>
      <c r="F188" s="921"/>
      <c r="G188" s="921"/>
      <c r="H188" s="921"/>
      <c r="I188" s="921"/>
      <c r="J188" s="921"/>
      <c r="K188" s="921"/>
      <c r="L188" s="921"/>
      <c r="M188" s="921"/>
      <c r="N188" s="921"/>
      <c r="O188" s="921"/>
      <c r="P188" s="921"/>
      <c r="Q188" s="921"/>
      <c r="R188" s="921"/>
      <c r="S188" s="921"/>
      <c r="T188" s="921"/>
      <c r="U188" s="921"/>
      <c r="V188" s="921"/>
      <c r="W188" s="921"/>
      <c r="X188" s="921"/>
      <c r="Y188" s="921"/>
      <c r="Z188" s="921"/>
      <c r="AA188" s="921"/>
      <c r="AB188" s="921"/>
      <c r="AC188" s="921"/>
      <c r="AD188" s="921"/>
      <c r="AE188" s="921"/>
      <c r="AF188" s="921"/>
      <c r="AG188" s="921"/>
      <c r="AH188" s="921"/>
      <c r="AI188" s="921"/>
      <c r="AJ188" s="921"/>
      <c r="AK188" s="921"/>
      <c r="AL188" s="921"/>
      <c r="AM188" s="921"/>
      <c r="AN188" s="921"/>
      <c r="AO188" s="921"/>
      <c r="AP188" s="921"/>
      <c r="AQ188" s="921"/>
      <c r="AR188" s="921"/>
      <c r="AS188" s="921"/>
      <c r="AT188" s="105"/>
      <c r="AU188" s="1005"/>
      <c r="AV188" s="938"/>
      <c r="AW188" s="938"/>
      <c r="AX188" s="938"/>
      <c r="AY188" s="938"/>
      <c r="AZ188" s="938"/>
      <c r="BA188" s="941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</row>
    <row r="189" spans="1:64" x14ac:dyDescent="0.35">
      <c r="A189" s="77"/>
      <c r="B189" s="1001"/>
      <c r="C189" s="183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05"/>
      <c r="AU189" s="1005"/>
      <c r="AV189" s="938"/>
      <c r="AW189" s="938"/>
      <c r="AX189" s="938"/>
      <c r="AY189" s="938"/>
      <c r="AZ189" s="938"/>
      <c r="BA189" s="941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</row>
    <row r="190" spans="1:64" x14ac:dyDescent="0.35">
      <c r="A190" s="77"/>
      <c r="B190" s="100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05"/>
      <c r="AU190" s="1005"/>
      <c r="AV190" s="938"/>
      <c r="AW190" s="938"/>
      <c r="AX190" s="938"/>
      <c r="AY190" s="938"/>
      <c r="AZ190" s="938"/>
      <c r="BA190" s="941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</row>
    <row r="191" spans="1:64" x14ac:dyDescent="0.35">
      <c r="A191" s="77"/>
      <c r="B191" s="1001"/>
      <c r="C191" s="80"/>
      <c r="D191" s="80"/>
      <c r="E191" s="80"/>
      <c r="F191" s="105"/>
      <c r="G191" s="80"/>
      <c r="H191" s="80"/>
      <c r="I191" s="105"/>
      <c r="J191" s="80"/>
      <c r="K191" s="80"/>
      <c r="L191" s="105"/>
      <c r="M191" s="80"/>
      <c r="N191" s="80"/>
      <c r="O191" s="105"/>
      <c r="P191" s="80"/>
      <c r="Q191" s="80"/>
      <c r="R191" s="105"/>
      <c r="S191" s="80"/>
      <c r="T191" s="80"/>
      <c r="U191" s="184"/>
      <c r="V191" s="80"/>
      <c r="W191" s="80"/>
      <c r="X191" s="105"/>
      <c r="Y191" s="80"/>
      <c r="Z191" s="80"/>
      <c r="AA191" s="105"/>
      <c r="AB191" s="80"/>
      <c r="AC191" s="80"/>
      <c r="AD191" s="105"/>
      <c r="AE191" s="80"/>
      <c r="AF191" s="80"/>
      <c r="AG191" s="105"/>
      <c r="AH191" s="80"/>
      <c r="AI191" s="80"/>
      <c r="AJ191" s="105"/>
      <c r="AK191" s="80"/>
      <c r="AL191" s="80"/>
      <c r="AM191" s="105"/>
      <c r="AN191" s="80"/>
      <c r="AO191" s="80"/>
      <c r="AP191" s="184"/>
      <c r="AQ191" s="80"/>
      <c r="AR191" s="80"/>
      <c r="AS191" s="105"/>
      <c r="AT191" s="105"/>
      <c r="AU191" s="1005"/>
      <c r="AV191" s="938"/>
      <c r="AW191" s="938"/>
      <c r="AX191" s="938"/>
      <c r="AY191" s="938"/>
      <c r="AZ191" s="938"/>
      <c r="BA191" s="941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</row>
    <row r="192" spans="1:64" ht="17" thickBot="1" x14ac:dyDescent="0.4">
      <c r="A192" s="77"/>
      <c r="B192" s="1001"/>
      <c r="C192" s="80"/>
      <c r="D192" s="139" t="s">
        <v>107</v>
      </c>
      <c r="E192" s="113"/>
      <c r="F192" s="105"/>
      <c r="G192" s="919"/>
      <c r="H192" s="919"/>
      <c r="I192" s="105"/>
      <c r="J192" s="919"/>
      <c r="K192" s="919"/>
      <c r="L192" s="105"/>
      <c r="M192" s="919"/>
      <c r="N192" s="919"/>
      <c r="O192" s="105"/>
      <c r="P192" s="919"/>
      <c r="Q192" s="919"/>
      <c r="R192" s="105"/>
      <c r="S192" s="919"/>
      <c r="T192" s="919"/>
      <c r="U192" s="105"/>
      <c r="V192" s="919"/>
      <c r="W192" s="919"/>
      <c r="X192" s="105"/>
      <c r="Y192" s="919"/>
      <c r="Z192" s="919"/>
      <c r="AA192" s="105"/>
      <c r="AB192" s="919"/>
      <c r="AC192" s="919"/>
      <c r="AD192" s="105"/>
      <c r="AE192" s="919"/>
      <c r="AF192" s="919"/>
      <c r="AG192" s="105"/>
      <c r="AH192" s="919"/>
      <c r="AI192" s="919"/>
      <c r="AJ192" s="105"/>
      <c r="AK192" s="919"/>
      <c r="AL192" s="919"/>
      <c r="AM192" s="105"/>
      <c r="AN192" s="919"/>
      <c r="AO192" s="919"/>
      <c r="AP192" s="105"/>
      <c r="AQ192" s="936"/>
      <c r="AR192" s="936"/>
      <c r="AS192" s="105"/>
      <c r="AT192" s="105"/>
      <c r="AU192" s="1005"/>
      <c r="AV192" s="939"/>
      <c r="AW192" s="939"/>
      <c r="AX192" s="939"/>
      <c r="AY192" s="939"/>
      <c r="AZ192" s="939"/>
      <c r="BA192" s="942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</row>
    <row r="193" spans="1:64" ht="17.5" thickTop="1" thickBot="1" x14ac:dyDescent="0.4">
      <c r="A193" s="77"/>
      <c r="B193" s="1001"/>
      <c r="C193" s="105"/>
      <c r="D193" s="170" t="s">
        <v>85</v>
      </c>
      <c r="E193" s="171" t="s">
        <v>86</v>
      </c>
      <c r="F193" s="105"/>
      <c r="G193" s="150" t="s">
        <v>85</v>
      </c>
      <c r="H193" s="151" t="s">
        <v>86</v>
      </c>
      <c r="I193" s="105"/>
      <c r="J193" s="150" t="s">
        <v>85</v>
      </c>
      <c r="K193" s="151" t="s">
        <v>86</v>
      </c>
      <c r="L193" s="105"/>
      <c r="M193" s="150" t="s">
        <v>85</v>
      </c>
      <c r="N193" s="151" t="s">
        <v>86</v>
      </c>
      <c r="O193" s="105"/>
      <c r="P193" s="150" t="s">
        <v>85</v>
      </c>
      <c r="Q193" s="151" t="s">
        <v>86</v>
      </c>
      <c r="R193" s="105"/>
      <c r="S193" s="150" t="s">
        <v>85</v>
      </c>
      <c r="T193" s="151" t="s">
        <v>86</v>
      </c>
      <c r="U193" s="105"/>
      <c r="V193" s="150" t="s">
        <v>85</v>
      </c>
      <c r="W193" s="151" t="s">
        <v>86</v>
      </c>
      <c r="X193" s="105"/>
      <c r="Y193" s="150" t="s">
        <v>85</v>
      </c>
      <c r="Z193" s="151" t="s">
        <v>86</v>
      </c>
      <c r="AA193" s="105"/>
      <c r="AB193" s="150" t="s">
        <v>85</v>
      </c>
      <c r="AC193" s="151" t="s">
        <v>86</v>
      </c>
      <c r="AD193" s="105"/>
      <c r="AE193" s="150" t="s">
        <v>85</v>
      </c>
      <c r="AF193" s="151" t="s">
        <v>86</v>
      </c>
      <c r="AG193" s="105"/>
      <c r="AH193" s="150" t="s">
        <v>85</v>
      </c>
      <c r="AI193" s="151" t="s">
        <v>86</v>
      </c>
      <c r="AJ193" s="105"/>
      <c r="AK193" s="150" t="s">
        <v>85</v>
      </c>
      <c r="AL193" s="151" t="s">
        <v>86</v>
      </c>
      <c r="AM193" s="105"/>
      <c r="AN193" s="150" t="s">
        <v>85</v>
      </c>
      <c r="AO193" s="151" t="s">
        <v>86</v>
      </c>
      <c r="AP193" s="105"/>
      <c r="AQ193" s="150" t="s">
        <v>85</v>
      </c>
      <c r="AR193" s="151" t="s">
        <v>86</v>
      </c>
      <c r="AS193" s="156"/>
      <c r="AT193" s="105"/>
      <c r="AU193" s="1005"/>
      <c r="AV193" s="918">
        <v>14</v>
      </c>
      <c r="AW193" s="918">
        <f>COUNTIF(D192:AR193,"FC")</f>
        <v>1</v>
      </c>
      <c r="AX193" s="918">
        <f>COUNTIF(J191:AR191,"EC")</f>
        <v>0</v>
      </c>
      <c r="AY193" s="918">
        <f>COUNTIF(A195:AR196,"E")</f>
        <v>1</v>
      </c>
      <c r="AZ193" s="918">
        <f>COUNTIF(J192:AR192,"TW")</f>
        <v>0</v>
      </c>
      <c r="BA193" s="91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</row>
    <row r="194" spans="1:64" ht="17.5" thickTop="1" thickBot="1" x14ac:dyDescent="0.4">
      <c r="A194" s="77"/>
      <c r="B194" s="1001"/>
      <c r="C194" s="105"/>
      <c r="D194" s="174" t="s">
        <v>89</v>
      </c>
      <c r="E194" s="175" t="s">
        <v>90</v>
      </c>
      <c r="F194" s="105"/>
      <c r="G194" s="153" t="s">
        <v>89</v>
      </c>
      <c r="H194" s="154" t="s">
        <v>90</v>
      </c>
      <c r="I194" s="105" t="s">
        <v>68</v>
      </c>
      <c r="J194" s="153" t="s">
        <v>89</v>
      </c>
      <c r="K194" s="154" t="s">
        <v>90</v>
      </c>
      <c r="L194" s="105"/>
      <c r="M194" s="153" t="s">
        <v>89</v>
      </c>
      <c r="N194" s="154" t="s">
        <v>90</v>
      </c>
      <c r="O194" s="105"/>
      <c r="P194" s="153" t="s">
        <v>89</v>
      </c>
      <c r="Q194" s="154" t="s">
        <v>90</v>
      </c>
      <c r="R194" s="105"/>
      <c r="S194" s="153" t="s">
        <v>89</v>
      </c>
      <c r="T194" s="154" t="s">
        <v>90</v>
      </c>
      <c r="U194" s="105"/>
      <c r="V194" s="153" t="s">
        <v>89</v>
      </c>
      <c r="W194" s="154" t="s">
        <v>90</v>
      </c>
      <c r="X194" s="105"/>
      <c r="Y194" s="153" t="s">
        <v>89</v>
      </c>
      <c r="Z194" s="154" t="s">
        <v>90</v>
      </c>
      <c r="AA194" s="105"/>
      <c r="AB194" s="153" t="s">
        <v>89</v>
      </c>
      <c r="AC194" s="154" t="s">
        <v>90</v>
      </c>
      <c r="AD194" s="105"/>
      <c r="AE194" s="153" t="s">
        <v>89</v>
      </c>
      <c r="AF194" s="154" t="s">
        <v>90</v>
      </c>
      <c r="AG194" s="105"/>
      <c r="AH194" s="153" t="s">
        <v>89</v>
      </c>
      <c r="AI194" s="154" t="s">
        <v>90</v>
      </c>
      <c r="AJ194" s="105"/>
      <c r="AK194" s="153" t="s">
        <v>89</v>
      </c>
      <c r="AL194" s="154" t="s">
        <v>90</v>
      </c>
      <c r="AM194" s="105"/>
      <c r="AN194" s="153" t="s">
        <v>89</v>
      </c>
      <c r="AO194" s="154" t="s">
        <v>90</v>
      </c>
      <c r="AP194" s="105"/>
      <c r="AQ194" s="153" t="s">
        <v>89</v>
      </c>
      <c r="AR194" s="154" t="s">
        <v>90</v>
      </c>
      <c r="AS194" s="156"/>
      <c r="AT194" s="105"/>
      <c r="AU194" s="1005"/>
      <c r="AV194" s="918"/>
      <c r="AW194" s="918"/>
      <c r="AX194" s="918"/>
      <c r="AY194" s="918"/>
      <c r="AZ194" s="918"/>
      <c r="BA194" s="91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</row>
    <row r="195" spans="1:64" ht="17.5" thickTop="1" thickBot="1" x14ac:dyDescent="0.4">
      <c r="A195" s="77"/>
      <c r="B195" s="1001"/>
      <c r="C195" s="80"/>
      <c r="D195" s="179" t="s">
        <v>108</v>
      </c>
      <c r="E195" s="180" t="str">
        <f>VLOOKUP(D199,'[1]FDN Details'!$B171:Q649,16,0)</f>
        <v>WFR</v>
      </c>
      <c r="F195" s="125">
        <f>VLOOKUP(D199,'[1]FDN Details'!$B171:P649,15,0)</f>
        <v>369.82499999999999</v>
      </c>
      <c r="G195" s="119">
        <v>0</v>
      </c>
      <c r="H195" s="124" t="str">
        <f>VLOOKUP(G199,'[1]FDN Details'!$B171:T649,16,0)</f>
        <v>-</v>
      </c>
      <c r="I195" s="125">
        <f>VLOOKUP(G199,'[1]FDN Details'!$B171:S649,15,0)</f>
        <v>390</v>
      </c>
      <c r="J195" s="119">
        <v>0</v>
      </c>
      <c r="K195" s="124" t="str">
        <f>VLOOKUP(J199,'[1]FDN Details'!$B171:W649,16,0)</f>
        <v>-</v>
      </c>
      <c r="L195" s="125">
        <f>VLOOKUP(J199,'[1]FDN Details'!$B171:V649,15,0)</f>
        <v>387</v>
      </c>
      <c r="M195" s="119">
        <v>0</v>
      </c>
      <c r="N195" s="124" t="str">
        <f>VLOOKUP(M199,'[1]FDN Details'!$B171:Z649,16,0)</f>
        <v>-</v>
      </c>
      <c r="O195" s="125">
        <f>VLOOKUP(M199,'[1]FDN Details'!$B171:Y649,15,0)</f>
        <v>392</v>
      </c>
      <c r="P195" s="119">
        <v>0</v>
      </c>
      <c r="Q195" s="124" t="str">
        <f>VLOOKUP(P199,'[1]FDN Details'!$B171:AC649,16,0)</f>
        <v>-</v>
      </c>
      <c r="R195" s="125">
        <f>VLOOKUP(P199,'[1]FDN Details'!$B171:AB649,15,0)</f>
        <v>394</v>
      </c>
      <c r="S195" s="119">
        <v>0</v>
      </c>
      <c r="T195" s="124" t="str">
        <f>VLOOKUP(S199,'[1]FDN Details'!$B171:AF649,16,0)</f>
        <v>-</v>
      </c>
      <c r="U195" s="125">
        <f>VLOOKUP(S199,'[1]FDN Details'!$B171:AE649,15,0)</f>
        <v>401</v>
      </c>
      <c r="V195" s="119">
        <v>0</v>
      </c>
      <c r="W195" s="124" t="str">
        <f>VLOOKUP(V199,'[1]FDN Details'!$B171:AI649,16,0)</f>
        <v>-</v>
      </c>
      <c r="X195" s="125">
        <f>VLOOKUP(V199,'[1]FDN Details'!$B171:AH649,15,0)</f>
        <v>426</v>
      </c>
      <c r="Y195" s="119">
        <v>0</v>
      </c>
      <c r="Z195" s="124" t="str">
        <f>VLOOKUP(Y199,'[1]FDN Details'!$B171:AL649,16,0)</f>
        <v>-</v>
      </c>
      <c r="AA195" s="125">
        <f>VLOOKUP(Y199,'[1]FDN Details'!$B171:AK649,15,0)</f>
        <v>378</v>
      </c>
      <c r="AB195" s="119">
        <v>0</v>
      </c>
      <c r="AC195" s="124" t="str">
        <f>VLOOKUP(AB199,'[1]FDN Details'!$B171:AO649,16,0)</f>
        <v>-</v>
      </c>
      <c r="AD195" s="125">
        <f>VLOOKUP(AB199,'[1]FDN Details'!$B171:AN649,15,0)</f>
        <v>422</v>
      </c>
      <c r="AE195" s="119">
        <v>0</v>
      </c>
      <c r="AF195" s="124" t="str">
        <f>VLOOKUP(AE199,'[1]FDN Details'!$B171:AR649,16,0)</f>
        <v>-</v>
      </c>
      <c r="AG195" s="125">
        <f>VLOOKUP(AE199,'[1]FDN Details'!$B171:AQ649,15,0)</f>
        <v>425</v>
      </c>
      <c r="AH195" s="119">
        <v>0</v>
      </c>
      <c r="AI195" s="124" t="str">
        <f>VLOOKUP(AH199,'[1]FDN Details'!$B171:AU649,16,0)</f>
        <v>-</v>
      </c>
      <c r="AJ195" s="125">
        <f>VLOOKUP(AH199,'[1]FDN Details'!$B171:AT649,15,0)</f>
        <v>407</v>
      </c>
      <c r="AK195" s="119">
        <v>0</v>
      </c>
      <c r="AL195" s="124" t="str">
        <f>VLOOKUP(AK199,'[1]FDN Details'!$B171:AX649,16,0)</f>
        <v>-</v>
      </c>
      <c r="AM195" s="125">
        <f>VLOOKUP(AK199,'[1]FDN Details'!$B171:AW649,15,0)</f>
        <v>378</v>
      </c>
      <c r="AN195" s="119">
        <v>0</v>
      </c>
      <c r="AO195" s="124" t="str">
        <f>VLOOKUP(AN199,'[1]FDN Details'!$B171:BA649,16,0)</f>
        <v>-</v>
      </c>
      <c r="AP195" s="125">
        <f>VLOOKUP(AN199,'[1]FDN Details'!$B171:AZ649,15,0)</f>
        <v>376.94400000000002</v>
      </c>
      <c r="AQ195" s="119">
        <v>0</v>
      </c>
      <c r="AR195" s="124" t="str">
        <f>VLOOKUP(AQ199,'[1]FDN Details'!$B171:BD649,16,0)</f>
        <v>-</v>
      </c>
      <c r="AS195" s="125">
        <f>VLOOKUP(AQ199,'[1]FDN Details'!$B171:BC649,15,0)</f>
        <v>405</v>
      </c>
      <c r="AT195" s="105"/>
      <c r="AU195" s="1005"/>
      <c r="AV195" s="918"/>
      <c r="AW195" s="918"/>
      <c r="AX195" s="918"/>
      <c r="AY195" s="918"/>
      <c r="AZ195" s="918"/>
      <c r="BA195" s="917"/>
      <c r="BB195" s="83">
        <f>SUM(F195:AS195)</f>
        <v>5551.7690000000002</v>
      </c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</row>
    <row r="196" spans="1:64" ht="17" thickTop="1" x14ac:dyDescent="0.35">
      <c r="A196" s="77"/>
      <c r="B196" s="1001"/>
      <c r="C196" s="132"/>
      <c r="D196" s="909" t="str">
        <f>VLOOKUP(D199,'[1]FDN Details'!$B182:K660,2)</f>
        <v>89/9</v>
      </c>
      <c r="E196" s="909"/>
      <c r="F196" s="105"/>
      <c r="G196" s="909" t="str">
        <f>VLOOKUP(G199,'[1]FDN Details'!$B182:N660,2)</f>
        <v>90/0</v>
      </c>
      <c r="H196" s="909"/>
      <c r="I196" s="132"/>
      <c r="J196" s="909" t="str">
        <f>VLOOKUP(J199,'[1]FDN Details'!$B182:Q660,2)</f>
        <v>90/1</v>
      </c>
      <c r="K196" s="909"/>
      <c r="L196" s="132"/>
      <c r="M196" s="909" t="str">
        <f>VLOOKUP(M199,'[1]FDN Details'!$B182:T660,2)</f>
        <v>90/2</v>
      </c>
      <c r="N196" s="909"/>
      <c r="O196" s="132"/>
      <c r="P196" s="909" t="str">
        <f>VLOOKUP(P199,'[1]FDN Details'!$B182:W660,2)</f>
        <v>90/3</v>
      </c>
      <c r="Q196" s="909"/>
      <c r="R196" s="105"/>
      <c r="S196" s="909" t="str">
        <f>VLOOKUP(S199,'[1]FDN Details'!$B182:Z660,2)</f>
        <v>90/4</v>
      </c>
      <c r="T196" s="909"/>
      <c r="U196" s="105"/>
      <c r="V196" s="909" t="str">
        <f>VLOOKUP(V199,'[1]FDN Details'!$B182:AC660,2)</f>
        <v>90/5</v>
      </c>
      <c r="W196" s="909"/>
      <c r="X196" s="105"/>
      <c r="Y196" s="909" t="str">
        <f>VLOOKUP(Y199,'[1]FDN Details'!$B182:AF660,2)</f>
        <v>90/6</v>
      </c>
      <c r="Z196" s="909"/>
      <c r="AA196" s="105"/>
      <c r="AB196" s="909" t="str">
        <f>VLOOKUP(AB199,'[1]FDN Details'!$B182:AI660,2)</f>
        <v>90/7</v>
      </c>
      <c r="AC196" s="909"/>
      <c r="AD196" s="105"/>
      <c r="AE196" s="909" t="str">
        <f>VLOOKUP(AE199,'[1]FDN Details'!$B182:AL660,2)</f>
        <v>90/8</v>
      </c>
      <c r="AF196" s="909"/>
      <c r="AG196" s="105"/>
      <c r="AH196" s="909" t="str">
        <f>VLOOKUP(AH199,'[1]FDN Details'!$B182:AO660,2)</f>
        <v>90/9</v>
      </c>
      <c r="AI196" s="909"/>
      <c r="AJ196" s="105"/>
      <c r="AK196" s="909" t="str">
        <f>VLOOKUP(AK199,'[1]FDN Details'!$B182:AR660,2)</f>
        <v>90/10</v>
      </c>
      <c r="AL196" s="909"/>
      <c r="AM196" s="155"/>
      <c r="AN196" s="909" t="str">
        <f>VLOOKUP(AN199,'[1]FDN Details'!$B182:AU660,2)</f>
        <v>90/11</v>
      </c>
      <c r="AO196" s="909"/>
      <c r="AP196" s="105"/>
      <c r="AQ196" s="909" t="str">
        <f>VLOOKUP(AQ199,'[1]FDN Details'!$B182:AX660,2)</f>
        <v>AP91</v>
      </c>
      <c r="AR196" s="909"/>
      <c r="AS196" s="132"/>
      <c r="AT196" s="105"/>
      <c r="AU196" s="1005"/>
      <c r="AV196" s="110"/>
      <c r="AW196" s="110"/>
      <c r="AX196" s="110"/>
      <c r="AY196" s="110"/>
      <c r="AZ196" s="110"/>
      <c r="BA196" s="114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</row>
    <row r="197" spans="1:64" x14ac:dyDescent="0.35">
      <c r="A197" s="77"/>
      <c r="B197" s="1001"/>
      <c r="C197" s="132"/>
      <c r="D197" s="909" t="str">
        <f>VLOOKUP(D199,'[1]FDN Details'!$B182:K661,3)</f>
        <v>A+0</v>
      </c>
      <c r="E197" s="909"/>
      <c r="F197" s="105"/>
      <c r="G197" s="909" t="str">
        <f>VLOOKUP(G199,'[1]FDN Details'!$B182:N661,3)</f>
        <v>C1+0</v>
      </c>
      <c r="H197" s="909"/>
      <c r="I197" s="105"/>
      <c r="J197" s="909" t="str">
        <f>VLOOKUP(J199,'[1]FDN Details'!$B182:Q661,3)</f>
        <v>A+0</v>
      </c>
      <c r="K197" s="909"/>
      <c r="L197" s="105"/>
      <c r="M197" s="909" t="str">
        <f>VLOOKUP(M199,'[1]FDN Details'!$B182:T661,3)</f>
        <v>A+0</v>
      </c>
      <c r="N197" s="909"/>
      <c r="O197" s="105"/>
      <c r="P197" s="909" t="str">
        <f>VLOOKUP(P199,'[1]FDN Details'!$B182:W661,3)</f>
        <v>A+0</v>
      </c>
      <c r="Q197" s="909"/>
      <c r="R197" s="105"/>
      <c r="S197" s="909" t="str">
        <f>VLOOKUP(S199,'[1]FDN Details'!$B182:Z661,3)</f>
        <v>A+0</v>
      </c>
      <c r="T197" s="909"/>
      <c r="U197" s="105"/>
      <c r="V197" s="909" t="str">
        <f>VLOOKUP(V199,'[1]FDN Details'!$B182:AC661,3)</f>
        <v>A+3</v>
      </c>
      <c r="W197" s="909"/>
      <c r="X197" s="105"/>
      <c r="Y197" s="909" t="str">
        <f>VLOOKUP(Y199,'[1]FDN Details'!$B182:AF661,3)</f>
        <v>A+3</v>
      </c>
      <c r="Z197" s="909"/>
      <c r="AA197" s="105"/>
      <c r="AB197" s="909" t="str">
        <f>VLOOKUP(AB199,'[1]FDN Details'!$B182:AI661,3)</f>
        <v>A-3</v>
      </c>
      <c r="AC197" s="909"/>
      <c r="AD197" s="105"/>
      <c r="AE197" s="909" t="str">
        <f>VLOOKUP(AE199,'[1]FDN Details'!$B182:AL661,3)</f>
        <v>A+6</v>
      </c>
      <c r="AF197" s="909"/>
      <c r="AG197" s="105"/>
      <c r="AH197" s="909" t="str">
        <f>VLOOKUP(AH199,'[1]FDN Details'!$B182:AO661,3)</f>
        <v>A+6</v>
      </c>
      <c r="AI197" s="909"/>
      <c r="AJ197" s="105"/>
      <c r="AK197" s="909" t="str">
        <f>VLOOKUP(AK199,'[1]FDN Details'!$B182:AR661,3)</f>
        <v>A-3</v>
      </c>
      <c r="AL197" s="909"/>
      <c r="AM197" s="105"/>
      <c r="AN197" s="909" t="str">
        <f>VLOOKUP(AN199,'[1]FDN Details'!$B182:AU661,3)</f>
        <v>A+0</v>
      </c>
      <c r="AO197" s="909"/>
      <c r="AP197" s="105"/>
      <c r="AQ197" s="909" t="str">
        <f>VLOOKUP(AQ199,'[1]FDN Details'!$B182:AX661,3)</f>
        <v>B2+0</v>
      </c>
      <c r="AR197" s="909"/>
      <c r="AS197" s="132"/>
      <c r="AT197" s="105"/>
      <c r="AU197" s="1005"/>
      <c r="AV197" s="110"/>
      <c r="AW197" s="110"/>
      <c r="AX197" s="110"/>
      <c r="AY197" s="110"/>
      <c r="AZ197" s="110"/>
      <c r="BA197" s="114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</row>
    <row r="198" spans="1:64" x14ac:dyDescent="0.35">
      <c r="A198" s="77"/>
      <c r="B198" s="1001"/>
      <c r="C198" s="80"/>
      <c r="D198" s="136"/>
      <c r="E198" s="136"/>
      <c r="F198" s="105"/>
      <c r="G198" s="136"/>
      <c r="H198" s="136"/>
      <c r="I198" s="136"/>
      <c r="J198" s="136"/>
      <c r="K198" s="136"/>
      <c r="L198" s="105"/>
      <c r="M198" s="136"/>
      <c r="N198" s="136"/>
      <c r="O198" s="105"/>
      <c r="P198" s="136"/>
      <c r="Q198" s="136"/>
      <c r="R198" s="136"/>
      <c r="S198" s="157"/>
      <c r="T198" s="158"/>
      <c r="U198" s="136"/>
      <c r="V198" s="136"/>
      <c r="W198" s="136"/>
      <c r="X198" s="80"/>
      <c r="Y198" s="136"/>
      <c r="Z198" s="136"/>
      <c r="AA198" s="105"/>
      <c r="AB198" s="136"/>
      <c r="AC198" s="136"/>
      <c r="AD198" s="105"/>
      <c r="AE198" s="136"/>
      <c r="AF198" s="136"/>
      <c r="AG198" s="105"/>
      <c r="AH198" s="136"/>
      <c r="AI198" s="136"/>
      <c r="AJ198" s="141"/>
      <c r="AK198" s="136"/>
      <c r="AL198" s="136"/>
      <c r="AM198" s="141"/>
      <c r="AN198" s="136"/>
      <c r="AO198" s="136"/>
      <c r="AP198" s="141"/>
      <c r="AQ198" s="136"/>
      <c r="AR198" s="136"/>
      <c r="AS198" s="141"/>
      <c r="AT198" s="105"/>
      <c r="AU198" s="1005"/>
      <c r="AV198" s="110"/>
      <c r="AW198" s="110"/>
      <c r="AX198" s="110"/>
      <c r="AY198" s="110"/>
      <c r="AZ198" s="110"/>
      <c r="BA198" s="114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</row>
    <row r="199" spans="1:64" x14ac:dyDescent="0.35">
      <c r="A199" s="77"/>
      <c r="B199" s="1001"/>
      <c r="C199" s="143"/>
      <c r="D199" s="143">
        <f>AQ187+1</f>
        <v>233</v>
      </c>
      <c r="E199" s="143"/>
      <c r="F199" s="131"/>
      <c r="G199" s="143">
        <f>D199+1</f>
        <v>234</v>
      </c>
      <c r="H199" s="143"/>
      <c r="I199" s="131"/>
      <c r="J199" s="143">
        <f>G199+1</f>
        <v>235</v>
      </c>
      <c r="K199" s="143"/>
      <c r="L199" s="131"/>
      <c r="M199" s="143">
        <f>J199+1</f>
        <v>236</v>
      </c>
      <c r="N199" s="143"/>
      <c r="O199" s="131"/>
      <c r="P199" s="143">
        <f>M199+1</f>
        <v>237</v>
      </c>
      <c r="Q199" s="143"/>
      <c r="R199" s="131"/>
      <c r="S199" s="143">
        <f>P199+1</f>
        <v>238</v>
      </c>
      <c r="T199" s="143"/>
      <c r="U199" s="131"/>
      <c r="V199" s="143">
        <f>S199+1</f>
        <v>239</v>
      </c>
      <c r="W199" s="143"/>
      <c r="X199" s="143"/>
      <c r="Y199" s="143">
        <f>V199+1</f>
        <v>240</v>
      </c>
      <c r="Z199" s="143"/>
      <c r="AA199" s="131"/>
      <c r="AB199" s="143">
        <f>Y199+1</f>
        <v>241</v>
      </c>
      <c r="AC199" s="143"/>
      <c r="AD199" s="131"/>
      <c r="AE199" s="143">
        <f>AB199+1</f>
        <v>242</v>
      </c>
      <c r="AF199" s="143"/>
      <c r="AG199" s="131"/>
      <c r="AH199" s="143">
        <f>AE199+1</f>
        <v>243</v>
      </c>
      <c r="AI199" s="143"/>
      <c r="AJ199" s="143"/>
      <c r="AK199" s="143">
        <f>AH199+1</f>
        <v>244</v>
      </c>
      <c r="AL199" s="143"/>
      <c r="AM199" s="143"/>
      <c r="AN199" s="143">
        <f>AK199+1</f>
        <v>245</v>
      </c>
      <c r="AO199" s="143"/>
      <c r="AP199" s="143"/>
      <c r="AQ199" s="143">
        <f>AN199+1</f>
        <v>246</v>
      </c>
      <c r="AR199" s="143"/>
      <c r="AS199" s="143"/>
      <c r="AT199" s="105"/>
      <c r="AU199" s="1005"/>
      <c r="AV199" s="110"/>
      <c r="AW199" s="110"/>
      <c r="AX199" s="110"/>
      <c r="AY199" s="110"/>
      <c r="AZ199" s="110"/>
      <c r="BA199" s="114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</row>
    <row r="200" spans="1:64" x14ac:dyDescent="0.35">
      <c r="A200" s="77"/>
      <c r="B200" s="1001"/>
      <c r="C200" s="920" t="s">
        <v>112</v>
      </c>
      <c r="D200" s="921"/>
      <c r="E200" s="921"/>
      <c r="F200" s="921"/>
      <c r="G200" s="921"/>
      <c r="H200" s="921"/>
      <c r="I200" s="921"/>
      <c r="J200" s="921"/>
      <c r="K200" s="921"/>
      <c r="L200" s="921"/>
      <c r="M200" s="921"/>
      <c r="N200" s="921"/>
      <c r="O200" s="921"/>
      <c r="P200" s="921"/>
      <c r="Q200" s="921"/>
      <c r="R200" s="921"/>
      <c r="S200" s="921"/>
      <c r="T200" s="921"/>
      <c r="U200" s="921"/>
      <c r="V200" s="921"/>
      <c r="W200" s="921"/>
      <c r="X200" s="921"/>
      <c r="Y200" s="921"/>
      <c r="Z200" s="921"/>
      <c r="AA200" s="921"/>
      <c r="AB200" s="921"/>
      <c r="AC200" s="921"/>
      <c r="AD200" s="921"/>
      <c r="AE200" s="921"/>
      <c r="AF200" s="921"/>
      <c r="AG200" s="921"/>
      <c r="AH200" s="921"/>
      <c r="AI200" s="921"/>
      <c r="AJ200" s="921"/>
      <c r="AK200" s="921"/>
      <c r="AL200" s="921"/>
      <c r="AM200" s="921"/>
      <c r="AN200" s="921"/>
      <c r="AO200" s="921"/>
      <c r="AP200" s="921"/>
      <c r="AQ200" s="921"/>
      <c r="AR200" s="921"/>
      <c r="AS200" s="921"/>
      <c r="AT200" s="105"/>
      <c r="AU200" s="1005"/>
      <c r="AV200" s="110"/>
      <c r="AW200" s="110"/>
      <c r="AX200" s="110"/>
      <c r="AY200" s="110"/>
      <c r="AZ200" s="110"/>
      <c r="BA200" s="114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</row>
    <row r="201" spans="1:64" x14ac:dyDescent="0.35">
      <c r="A201" s="77"/>
      <c r="B201" s="1001"/>
      <c r="C201" s="183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05"/>
      <c r="AU201" s="1005"/>
      <c r="AV201" s="110"/>
      <c r="AW201" s="110"/>
      <c r="AX201" s="110"/>
      <c r="AY201" s="110"/>
      <c r="AZ201" s="110"/>
      <c r="BA201" s="114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</row>
    <row r="202" spans="1:64" ht="17" thickBot="1" x14ac:dyDescent="0.4">
      <c r="A202" s="77"/>
      <c r="B202" s="1001"/>
      <c r="C202" s="80"/>
      <c r="D202" s="80"/>
      <c r="E202" s="80"/>
      <c r="F202" s="105"/>
      <c r="G202" s="80"/>
      <c r="H202" s="80"/>
      <c r="I202" s="105"/>
      <c r="J202" s="80"/>
      <c r="K202" s="80"/>
      <c r="L202" s="105"/>
      <c r="M202" s="80"/>
      <c r="N202" s="80"/>
      <c r="O202" s="105"/>
      <c r="P202" s="80"/>
      <c r="Q202" s="80"/>
      <c r="R202" s="105"/>
      <c r="S202" s="80"/>
      <c r="T202" s="80"/>
      <c r="U202" s="184"/>
      <c r="V202" s="80"/>
      <c r="W202" s="80"/>
      <c r="X202" s="105"/>
      <c r="Y202" s="80"/>
      <c r="Z202" s="80"/>
      <c r="AA202" s="105"/>
      <c r="AB202" s="80"/>
      <c r="AC202" s="80"/>
      <c r="AD202" s="105"/>
      <c r="AE202" s="80"/>
      <c r="AF202" s="80"/>
      <c r="AG202" s="105"/>
      <c r="AH202" s="80"/>
      <c r="AI202" s="80"/>
      <c r="AJ202" s="105"/>
      <c r="AK202" s="80"/>
      <c r="AL202" s="80"/>
      <c r="AM202" s="105"/>
      <c r="AN202" s="80"/>
      <c r="AO202" s="80"/>
      <c r="AP202" s="184"/>
      <c r="AQ202" s="80"/>
      <c r="AR202" s="80"/>
      <c r="AS202" s="105"/>
      <c r="AT202" s="105"/>
      <c r="AU202" s="1005"/>
      <c r="AV202" s="110"/>
      <c r="AW202" s="110"/>
      <c r="AX202" s="110"/>
      <c r="AY202" s="110"/>
      <c r="AZ202" s="110"/>
      <c r="BA202" s="114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</row>
    <row r="203" spans="1:64" ht="17.5" thickTop="1" thickBot="1" x14ac:dyDescent="0.4">
      <c r="A203" s="77"/>
      <c r="B203" s="1001"/>
      <c r="C203" s="80"/>
      <c r="D203" s="139"/>
      <c r="E203" s="113"/>
      <c r="F203" s="105"/>
      <c r="G203" s="919"/>
      <c r="H203" s="919"/>
      <c r="I203" s="105"/>
      <c r="J203" s="919"/>
      <c r="K203" s="919"/>
      <c r="L203" s="105"/>
      <c r="M203" s="919"/>
      <c r="N203" s="919"/>
      <c r="O203" s="105"/>
      <c r="P203" s="919"/>
      <c r="Q203" s="919"/>
      <c r="R203" s="105"/>
      <c r="S203" s="919"/>
      <c r="T203" s="919"/>
      <c r="U203" s="105"/>
      <c r="V203" s="919"/>
      <c r="W203" s="919"/>
      <c r="X203" s="105"/>
      <c r="Y203" s="919"/>
      <c r="Z203" s="919"/>
      <c r="AA203" s="105"/>
      <c r="AB203" s="919"/>
      <c r="AC203" s="919"/>
      <c r="AD203" s="105"/>
      <c r="AE203" s="919"/>
      <c r="AF203" s="919"/>
      <c r="AG203" s="105"/>
      <c r="AH203" s="919"/>
      <c r="AI203" s="919"/>
      <c r="AJ203" s="105"/>
      <c r="AK203" s="919"/>
      <c r="AL203" s="919"/>
      <c r="AM203" s="105"/>
      <c r="AN203" s="919"/>
      <c r="AO203" s="919"/>
      <c r="AP203" s="105"/>
      <c r="AQ203" s="936"/>
      <c r="AR203" s="936"/>
      <c r="AS203" s="105"/>
      <c r="AT203" s="105"/>
      <c r="AU203" s="1005"/>
      <c r="AV203" s="918">
        <v>14</v>
      </c>
      <c r="AW203" s="918">
        <f>COUNTIF(D202:AR203,"FC")</f>
        <v>0</v>
      </c>
      <c r="AX203" s="918">
        <f>COUNTIF(J201:AR201,"EC")</f>
        <v>0</v>
      </c>
      <c r="AY203" s="918">
        <f>COUNTIF(A205:AR206,"E")</f>
        <v>0</v>
      </c>
      <c r="AZ203" s="918">
        <f>COUNTIF(J202:AR202,"TW")</f>
        <v>0</v>
      </c>
      <c r="BA203" s="91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</row>
    <row r="204" spans="1:64" ht="17.5" thickTop="1" thickBot="1" x14ac:dyDescent="0.4">
      <c r="A204" s="77"/>
      <c r="B204" s="1001"/>
      <c r="C204" s="105"/>
      <c r="D204" s="150" t="s">
        <v>85</v>
      </c>
      <c r="E204" s="151" t="s">
        <v>86</v>
      </c>
      <c r="F204" s="105"/>
      <c r="G204" s="150" t="s">
        <v>85</v>
      </c>
      <c r="H204" s="151" t="s">
        <v>86</v>
      </c>
      <c r="I204" s="105"/>
      <c r="J204" s="150" t="s">
        <v>85</v>
      </c>
      <c r="K204" s="151" t="s">
        <v>86</v>
      </c>
      <c r="L204" s="105"/>
      <c r="M204" s="150" t="s">
        <v>85</v>
      </c>
      <c r="N204" s="151" t="s">
        <v>86</v>
      </c>
      <c r="O204" s="105"/>
      <c r="P204" s="150" t="s">
        <v>85</v>
      </c>
      <c r="Q204" s="151" t="s">
        <v>86</v>
      </c>
      <c r="R204" s="105"/>
      <c r="S204" s="150" t="s">
        <v>85</v>
      </c>
      <c r="T204" s="151" t="s">
        <v>86</v>
      </c>
      <c r="U204" s="105"/>
      <c r="V204" s="150" t="s">
        <v>85</v>
      </c>
      <c r="W204" s="151" t="s">
        <v>86</v>
      </c>
      <c r="X204" s="105"/>
      <c r="Y204" s="150" t="s">
        <v>85</v>
      </c>
      <c r="Z204" s="151" t="s">
        <v>86</v>
      </c>
      <c r="AA204" s="105"/>
      <c r="AB204" s="150" t="s">
        <v>85</v>
      </c>
      <c r="AC204" s="151" t="s">
        <v>86</v>
      </c>
      <c r="AD204" s="105"/>
      <c r="AE204" s="150" t="s">
        <v>85</v>
      </c>
      <c r="AF204" s="151" t="s">
        <v>86</v>
      </c>
      <c r="AG204" s="105"/>
      <c r="AH204" s="150" t="s">
        <v>85</v>
      </c>
      <c r="AI204" s="151" t="s">
        <v>86</v>
      </c>
      <c r="AJ204" s="105"/>
      <c r="AK204" s="150" t="s">
        <v>85</v>
      </c>
      <c r="AL204" s="151" t="s">
        <v>86</v>
      </c>
      <c r="AM204" s="105"/>
      <c r="AN204" s="150" t="s">
        <v>85</v>
      </c>
      <c r="AO204" s="151" t="s">
        <v>86</v>
      </c>
      <c r="AP204" s="105"/>
      <c r="AQ204" s="150" t="s">
        <v>85</v>
      </c>
      <c r="AR204" s="151" t="s">
        <v>86</v>
      </c>
      <c r="AS204" s="156"/>
      <c r="AT204" s="105"/>
      <c r="AU204" s="1005"/>
      <c r="AV204" s="918"/>
      <c r="AW204" s="918"/>
      <c r="AX204" s="918"/>
      <c r="AY204" s="918"/>
      <c r="AZ204" s="918"/>
      <c r="BA204" s="91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</row>
    <row r="205" spans="1:64" ht="17.5" thickTop="1" thickBot="1" x14ac:dyDescent="0.4">
      <c r="A205" s="77"/>
      <c r="B205" s="1001"/>
      <c r="C205" s="105"/>
      <c r="D205" s="153" t="s">
        <v>89</v>
      </c>
      <c r="E205" s="154" t="s">
        <v>90</v>
      </c>
      <c r="F205" s="105"/>
      <c r="G205" s="153" t="s">
        <v>89</v>
      </c>
      <c r="H205" s="154" t="s">
        <v>90</v>
      </c>
      <c r="I205" s="105" t="s">
        <v>68</v>
      </c>
      <c r="J205" s="153" t="s">
        <v>89</v>
      </c>
      <c r="K205" s="154" t="s">
        <v>90</v>
      </c>
      <c r="L205" s="105"/>
      <c r="M205" s="153" t="s">
        <v>89</v>
      </c>
      <c r="N205" s="154" t="s">
        <v>90</v>
      </c>
      <c r="O205" s="105"/>
      <c r="P205" s="153" t="s">
        <v>89</v>
      </c>
      <c r="Q205" s="154" t="s">
        <v>90</v>
      </c>
      <c r="R205" s="105"/>
      <c r="S205" s="153" t="s">
        <v>89</v>
      </c>
      <c r="T205" s="154" t="s">
        <v>90</v>
      </c>
      <c r="U205" s="105"/>
      <c r="V205" s="153" t="s">
        <v>89</v>
      </c>
      <c r="W205" s="154" t="s">
        <v>90</v>
      </c>
      <c r="X205" s="105"/>
      <c r="Y205" s="153" t="s">
        <v>89</v>
      </c>
      <c r="Z205" s="154" t="s">
        <v>90</v>
      </c>
      <c r="AA205" s="105"/>
      <c r="AB205" s="153" t="s">
        <v>89</v>
      </c>
      <c r="AC205" s="154" t="s">
        <v>90</v>
      </c>
      <c r="AD205" s="105"/>
      <c r="AE205" s="153" t="s">
        <v>89</v>
      </c>
      <c r="AF205" s="154" t="s">
        <v>90</v>
      </c>
      <c r="AG205" s="105"/>
      <c r="AH205" s="153" t="s">
        <v>89</v>
      </c>
      <c r="AI205" s="154" t="s">
        <v>90</v>
      </c>
      <c r="AJ205" s="105"/>
      <c r="AK205" s="153" t="s">
        <v>89</v>
      </c>
      <c r="AL205" s="154" t="s">
        <v>90</v>
      </c>
      <c r="AM205" s="105"/>
      <c r="AN205" s="153" t="s">
        <v>89</v>
      </c>
      <c r="AO205" s="154" t="s">
        <v>90</v>
      </c>
      <c r="AP205" s="105"/>
      <c r="AQ205" s="153" t="s">
        <v>89</v>
      </c>
      <c r="AR205" s="154" t="s">
        <v>90</v>
      </c>
      <c r="AS205" s="156"/>
      <c r="AT205" s="105"/>
      <c r="AU205" s="1005"/>
      <c r="AV205" s="918"/>
      <c r="AW205" s="918"/>
      <c r="AX205" s="918"/>
      <c r="AY205" s="918"/>
      <c r="AZ205" s="918"/>
      <c r="BA205" s="91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</row>
    <row r="206" spans="1:64" ht="17" thickTop="1" x14ac:dyDescent="0.35">
      <c r="A206" s="77"/>
      <c r="B206" s="1001"/>
      <c r="C206" s="80"/>
      <c r="D206" s="119">
        <v>0</v>
      </c>
      <c r="E206" s="124" t="str">
        <f>VLOOKUP(D210,'[1]FDN Details'!$B182:Q660,16,0)</f>
        <v>-</v>
      </c>
      <c r="F206" s="125">
        <f>VLOOKUP(D210,'[1]FDN Details'!$B182:P660,15,0)</f>
        <v>402</v>
      </c>
      <c r="G206" s="119">
        <v>0</v>
      </c>
      <c r="H206" s="124" t="str">
        <f>VLOOKUP(G210,'[1]FDN Details'!$B182:T660,16,0)</f>
        <v>-</v>
      </c>
      <c r="I206" s="125">
        <f>VLOOKUP(G210,'[1]FDN Details'!$B182:S660,15,0)</f>
        <v>424</v>
      </c>
      <c r="J206" s="119">
        <v>0</v>
      </c>
      <c r="K206" s="124" t="str">
        <f>VLOOKUP(J210,'[1]FDN Details'!$B182:W660,16,0)</f>
        <v>-</v>
      </c>
      <c r="L206" s="125">
        <f>VLOOKUP(J210,'[1]FDN Details'!$B182:V660,15,0)</f>
        <v>404</v>
      </c>
      <c r="M206" s="119">
        <v>0</v>
      </c>
      <c r="N206" s="124" t="str">
        <f>VLOOKUP(M210,'[1]FDN Details'!$B182:Z660,16,0)</f>
        <v>-</v>
      </c>
      <c r="O206" s="125">
        <f>VLOOKUP(M210,'[1]FDN Details'!$B182:Y660,15,0)</f>
        <v>398</v>
      </c>
      <c r="P206" s="119">
        <v>0</v>
      </c>
      <c r="Q206" s="124" t="str">
        <f>VLOOKUP(P210,'[1]FDN Details'!$B182:AC660,16,0)</f>
        <v>-</v>
      </c>
      <c r="R206" s="125">
        <f>VLOOKUP(P210,'[1]FDN Details'!$B182:AB660,15,0)</f>
        <v>376</v>
      </c>
      <c r="S206" s="119">
        <v>0</v>
      </c>
      <c r="T206" s="124" t="str">
        <f>VLOOKUP(S210,'[1]FDN Details'!$B182:AF660,16,0)</f>
        <v>-</v>
      </c>
      <c r="U206" s="125">
        <f>VLOOKUP(S210,'[1]FDN Details'!$B182:AE660,15,0)</f>
        <v>337</v>
      </c>
      <c r="V206" s="119">
        <v>0</v>
      </c>
      <c r="W206" s="124" t="str">
        <f>VLOOKUP(V210,'[1]FDN Details'!$B182:AI660,16,0)</f>
        <v>-</v>
      </c>
      <c r="X206" s="125">
        <f>VLOOKUP(V210,'[1]FDN Details'!$B182:AH660,15,0)</f>
        <v>368</v>
      </c>
      <c r="Y206" s="119">
        <v>0</v>
      </c>
      <c r="Z206" s="124" t="str">
        <f>VLOOKUP(Y210,'[1]FDN Details'!$B182:AL660,16,0)</f>
        <v>-</v>
      </c>
      <c r="AA206" s="125">
        <f>VLOOKUP(Y210,'[1]FDN Details'!$B182:AK660,15,0)</f>
        <v>402</v>
      </c>
      <c r="AB206" s="119">
        <v>0</v>
      </c>
      <c r="AC206" s="124" t="str">
        <f>VLOOKUP(AB210,'[1]FDN Details'!$B182:AO660,16,0)</f>
        <v>-</v>
      </c>
      <c r="AD206" s="125">
        <f>VLOOKUP(AB210,'[1]FDN Details'!$B182:AN660,15,0)</f>
        <v>416</v>
      </c>
      <c r="AE206" s="119">
        <v>0</v>
      </c>
      <c r="AF206" s="124" t="str">
        <f>VLOOKUP(AE210,'[1]FDN Details'!$B182:AR660,16,0)</f>
        <v>-</v>
      </c>
      <c r="AG206" s="125">
        <f>VLOOKUP(AE210,'[1]FDN Details'!$B182:AQ660,15,0)</f>
        <v>399</v>
      </c>
      <c r="AH206" s="119">
        <v>0</v>
      </c>
      <c r="AI206" s="124" t="str">
        <f>VLOOKUP(AH210,'[1]FDN Details'!$B182:AU660,16,0)</f>
        <v>-</v>
      </c>
      <c r="AJ206" s="125">
        <f>VLOOKUP(AH210,'[1]FDN Details'!$B182:AT660,15,0)</f>
        <v>408</v>
      </c>
      <c r="AK206" s="119">
        <v>0</v>
      </c>
      <c r="AL206" s="124" t="str">
        <f>VLOOKUP(AK210,'[1]FDN Details'!$B182:AX660,16,0)</f>
        <v>-</v>
      </c>
      <c r="AM206" s="125">
        <f>VLOOKUP(AK210,'[1]FDN Details'!$B182:AW660,15,0)</f>
        <v>378</v>
      </c>
      <c r="AN206" s="119">
        <v>0</v>
      </c>
      <c r="AO206" s="124" t="str">
        <f>VLOOKUP(AN210,'[1]FDN Details'!$B182:BA660,16,0)</f>
        <v>-</v>
      </c>
      <c r="AP206" s="125">
        <f>VLOOKUP(AN210,'[1]FDN Details'!$B182:AZ660,15,0)</f>
        <v>369</v>
      </c>
      <c r="AQ206" s="119">
        <v>0</v>
      </c>
      <c r="AR206" s="124" t="str">
        <f>VLOOKUP(AQ210,'[1]FDN Details'!$B182:BD660,16,0)</f>
        <v>-</v>
      </c>
      <c r="AS206" s="125">
        <f>VLOOKUP(AQ210,'[1]FDN Details'!$B182:BC660,15,0)</f>
        <v>410</v>
      </c>
      <c r="AT206" s="105"/>
      <c r="AU206" s="1005"/>
      <c r="AV206" s="937"/>
      <c r="AW206" s="937"/>
      <c r="AX206" s="937"/>
      <c r="AY206" s="937"/>
      <c r="AZ206" s="937"/>
      <c r="BA206" s="940"/>
      <c r="BB206" s="83">
        <f>SUM(F206:AS206)</f>
        <v>5491</v>
      </c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</row>
    <row r="207" spans="1:64" x14ac:dyDescent="0.35">
      <c r="A207" s="77"/>
      <c r="B207" s="1001"/>
      <c r="C207" s="132"/>
      <c r="D207" s="909" t="str">
        <f>VLOOKUP(D210,'[1]FDN Details'!$B193:K671,2)</f>
        <v>91/1</v>
      </c>
      <c r="E207" s="909"/>
      <c r="F207" s="105"/>
      <c r="G207" s="909" t="str">
        <f>VLOOKUP(G210,'[1]FDN Details'!$B193:N671,2)</f>
        <v>91/2</v>
      </c>
      <c r="H207" s="909"/>
      <c r="I207" s="132"/>
      <c r="J207" s="909" t="str">
        <f>VLOOKUP(J210,'[1]FDN Details'!$B193:Q671,2)</f>
        <v>91/3</v>
      </c>
      <c r="K207" s="909"/>
      <c r="L207" s="132"/>
      <c r="M207" s="909" t="str">
        <f>VLOOKUP(M210,'[1]FDN Details'!$B193:T671,2)</f>
        <v>91/4</v>
      </c>
      <c r="N207" s="909"/>
      <c r="O207" s="132"/>
      <c r="P207" s="909" t="str">
        <f>VLOOKUP(P210,'[1]FDN Details'!$B193:W671,2)</f>
        <v>91/5</v>
      </c>
      <c r="Q207" s="909"/>
      <c r="R207" s="105"/>
      <c r="S207" s="909" t="str">
        <f>VLOOKUP(S210,'[1]FDN Details'!$B193:Z671,2)</f>
        <v>91/6</v>
      </c>
      <c r="T207" s="909"/>
      <c r="U207" s="105"/>
      <c r="V207" s="909" t="str">
        <f>VLOOKUP(V210,'[1]FDN Details'!$B193:AC671,2)</f>
        <v>91/7</v>
      </c>
      <c r="W207" s="909"/>
      <c r="X207" s="105"/>
      <c r="Y207" s="909" t="str">
        <f>VLOOKUP(Y210,'[1]FDN Details'!$B193:AF671,2)</f>
        <v>91/8</v>
      </c>
      <c r="Z207" s="909"/>
      <c r="AA207" s="105"/>
      <c r="AB207" s="909" t="str">
        <f>VLOOKUP(AB210,'[1]FDN Details'!$B193:AI671,2)</f>
        <v>91/9</v>
      </c>
      <c r="AC207" s="909"/>
      <c r="AD207" s="105"/>
      <c r="AE207" s="909" t="str">
        <f>VLOOKUP(AE210,'[1]FDN Details'!$B193:AL671,2)</f>
        <v>91/10</v>
      </c>
      <c r="AF207" s="909"/>
      <c r="AG207" s="105"/>
      <c r="AH207" s="909" t="str">
        <f>VLOOKUP(AH210,'[1]FDN Details'!$B193:AO671,2)</f>
        <v>AP92</v>
      </c>
      <c r="AI207" s="909"/>
      <c r="AJ207" s="105"/>
      <c r="AK207" s="909" t="str">
        <f>VLOOKUP(AK210,'[1]FDN Details'!$B193:AR671,2)</f>
        <v>92/1</v>
      </c>
      <c r="AL207" s="909"/>
      <c r="AM207" s="155"/>
      <c r="AN207" s="909" t="str">
        <f>VLOOKUP(AN210,'[1]FDN Details'!$B193:AU671,2)</f>
        <v>92/2</v>
      </c>
      <c r="AO207" s="909"/>
      <c r="AP207" s="105"/>
      <c r="AQ207" s="909" t="str">
        <f>VLOOKUP(AQ210,'[1]FDN Details'!$B193:AX671,2)</f>
        <v>92/3</v>
      </c>
      <c r="AR207" s="909"/>
      <c r="AS207" s="132"/>
      <c r="AT207" s="105"/>
      <c r="AU207" s="1005"/>
      <c r="AV207" s="938"/>
      <c r="AW207" s="938"/>
      <c r="AX207" s="938"/>
      <c r="AY207" s="938"/>
      <c r="AZ207" s="938"/>
      <c r="BA207" s="941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</row>
    <row r="208" spans="1:64" x14ac:dyDescent="0.35">
      <c r="A208" s="77"/>
      <c r="B208" s="1001"/>
      <c r="C208" s="132"/>
      <c r="D208" s="909" t="str">
        <f>VLOOKUP(D210,'[1]FDN Details'!$B193:K672,3)</f>
        <v>A+3</v>
      </c>
      <c r="E208" s="909"/>
      <c r="F208" s="105"/>
      <c r="G208" s="909" t="str">
        <f>VLOOKUP(G210,'[1]FDN Details'!$B193:N672,3)</f>
        <v>A+3</v>
      </c>
      <c r="H208" s="909"/>
      <c r="I208" s="105"/>
      <c r="J208" s="909" t="str">
        <f>VLOOKUP(J210,'[1]FDN Details'!$B193:Q672,3)</f>
        <v>A+3</v>
      </c>
      <c r="K208" s="909"/>
      <c r="L208" s="105"/>
      <c r="M208" s="909" t="str">
        <f>VLOOKUP(M210,'[1]FDN Details'!$B193:T672,3)</f>
        <v>A+3</v>
      </c>
      <c r="N208" s="909"/>
      <c r="O208" s="105"/>
      <c r="P208" s="909" t="str">
        <f>VLOOKUP(P210,'[1]FDN Details'!$B193:W672,3)</f>
        <v>A+0</v>
      </c>
      <c r="Q208" s="909"/>
      <c r="R208" s="105"/>
      <c r="S208" s="909" t="str">
        <f>VLOOKUP(S210,'[1]FDN Details'!$B193:Z672,3)</f>
        <v>A-3</v>
      </c>
      <c r="T208" s="909"/>
      <c r="U208" s="105"/>
      <c r="V208" s="909" t="str">
        <f>VLOOKUP(V210,'[1]FDN Details'!$B193:AC672,3)</f>
        <v>A-3</v>
      </c>
      <c r="W208" s="909"/>
      <c r="X208" s="105"/>
      <c r="Y208" s="909" t="str">
        <f>VLOOKUP(Y210,'[1]FDN Details'!$B193:AF672,3)</f>
        <v>A+0</v>
      </c>
      <c r="Z208" s="909"/>
      <c r="AA208" s="105"/>
      <c r="AB208" s="909" t="str">
        <f>VLOOKUP(AB210,'[1]FDN Details'!$B193:AI672,3)</f>
        <v>A+1.5</v>
      </c>
      <c r="AC208" s="909"/>
      <c r="AD208" s="105"/>
      <c r="AE208" s="909" t="str">
        <f>VLOOKUP(AE210,'[1]FDN Details'!$B193:AL672,3)</f>
        <v>A+3</v>
      </c>
      <c r="AF208" s="909"/>
      <c r="AG208" s="105"/>
      <c r="AH208" s="909" t="str">
        <f>VLOOKUP(AH210,'[1]FDN Details'!$B193:AO672,3)</f>
        <v>C2+0</v>
      </c>
      <c r="AI208" s="909"/>
      <c r="AJ208" s="105"/>
      <c r="AK208" s="909" t="str">
        <f>VLOOKUP(AK210,'[1]FDN Details'!$B193:AR672,3)</f>
        <v>A+3</v>
      </c>
      <c r="AL208" s="909"/>
      <c r="AM208" s="105"/>
      <c r="AN208" s="909" t="str">
        <f>VLOOKUP(AN210,'[1]FDN Details'!$B193:AU672,3)</f>
        <v>A-3</v>
      </c>
      <c r="AO208" s="909"/>
      <c r="AP208" s="105"/>
      <c r="AQ208" s="909" t="str">
        <f>VLOOKUP(AQ210,'[1]FDN Details'!$B193:AX672,3)</f>
        <v>A+0</v>
      </c>
      <c r="AR208" s="909"/>
      <c r="AS208" s="132"/>
      <c r="AT208" s="105"/>
      <c r="AU208" s="1005"/>
      <c r="AV208" s="938"/>
      <c r="AW208" s="938"/>
      <c r="AX208" s="938"/>
      <c r="AY208" s="938"/>
      <c r="AZ208" s="938"/>
      <c r="BA208" s="941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</row>
    <row r="209" spans="1:64" x14ac:dyDescent="0.35">
      <c r="A209" s="77"/>
      <c r="B209" s="1001"/>
      <c r="C209" s="80"/>
      <c r="D209" s="136"/>
      <c r="E209" s="136"/>
      <c r="F209" s="105"/>
      <c r="G209" s="136"/>
      <c r="H209" s="136"/>
      <c r="I209" s="136"/>
      <c r="J209" s="136"/>
      <c r="K209" s="136"/>
      <c r="L209" s="105"/>
      <c r="M209" s="136"/>
      <c r="N209" s="136"/>
      <c r="O209" s="105"/>
      <c r="P209" s="136"/>
      <c r="Q209" s="136"/>
      <c r="R209" s="136"/>
      <c r="S209" s="157"/>
      <c r="T209" s="158"/>
      <c r="U209" s="136"/>
      <c r="V209" s="136"/>
      <c r="W209" s="136"/>
      <c r="X209" s="80"/>
      <c r="Y209" s="136"/>
      <c r="Z209" s="136"/>
      <c r="AA209" s="105"/>
      <c r="AB209" s="136"/>
      <c r="AC209" s="136"/>
      <c r="AD209" s="105"/>
      <c r="AE209" s="136"/>
      <c r="AF209" s="136"/>
      <c r="AG209" s="105"/>
      <c r="AH209" s="136"/>
      <c r="AI209" s="136"/>
      <c r="AJ209" s="141"/>
      <c r="AK209" s="136"/>
      <c r="AL209" s="136"/>
      <c r="AM209" s="141"/>
      <c r="AN209" s="136"/>
      <c r="AO209" s="136"/>
      <c r="AP209" s="141"/>
      <c r="AQ209" s="136"/>
      <c r="AR209" s="136"/>
      <c r="AS209" s="141"/>
      <c r="AT209" s="105"/>
      <c r="AU209" s="1005"/>
      <c r="AV209" s="938"/>
      <c r="AW209" s="938"/>
      <c r="AX209" s="938"/>
      <c r="AY209" s="938"/>
      <c r="AZ209" s="938"/>
      <c r="BA209" s="941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</row>
    <row r="210" spans="1:64" x14ac:dyDescent="0.35">
      <c r="A210" s="77"/>
      <c r="B210" s="1001"/>
      <c r="C210" s="143"/>
      <c r="D210" s="143">
        <f>AQ199+1</f>
        <v>247</v>
      </c>
      <c r="E210" s="143"/>
      <c r="F210" s="131"/>
      <c r="G210" s="143">
        <f>D210+1</f>
        <v>248</v>
      </c>
      <c r="H210" s="143"/>
      <c r="I210" s="131"/>
      <c r="J210" s="143">
        <f>G210+1</f>
        <v>249</v>
      </c>
      <c r="K210" s="143"/>
      <c r="L210" s="131"/>
      <c r="M210" s="143">
        <f>J210+1</f>
        <v>250</v>
      </c>
      <c r="N210" s="143"/>
      <c r="O210" s="131"/>
      <c r="P210" s="143">
        <f>M210+1</f>
        <v>251</v>
      </c>
      <c r="Q210" s="143"/>
      <c r="R210" s="131"/>
      <c r="S210" s="143">
        <f>P210+1</f>
        <v>252</v>
      </c>
      <c r="T210" s="143"/>
      <c r="U210" s="131"/>
      <c r="V210" s="143">
        <f>S210+1</f>
        <v>253</v>
      </c>
      <c r="W210" s="143"/>
      <c r="X210" s="143"/>
      <c r="Y210" s="143">
        <f>V210+1</f>
        <v>254</v>
      </c>
      <c r="Z210" s="143"/>
      <c r="AA210" s="131"/>
      <c r="AB210" s="143">
        <f>Y210+1</f>
        <v>255</v>
      </c>
      <c r="AC210" s="143"/>
      <c r="AD210" s="131"/>
      <c r="AE210" s="143">
        <f>AB210+1</f>
        <v>256</v>
      </c>
      <c r="AF210" s="143"/>
      <c r="AG210" s="131"/>
      <c r="AH210" s="143">
        <f>AE210+1</f>
        <v>257</v>
      </c>
      <c r="AI210" s="143"/>
      <c r="AJ210" s="143"/>
      <c r="AK210" s="143">
        <f>AH210+1</f>
        <v>258</v>
      </c>
      <c r="AL210" s="143"/>
      <c r="AM210" s="143"/>
      <c r="AN210" s="143">
        <f>AK210+1</f>
        <v>259</v>
      </c>
      <c r="AO210" s="143"/>
      <c r="AP210" s="143"/>
      <c r="AQ210" s="143">
        <f>AN210+1</f>
        <v>260</v>
      </c>
      <c r="AR210" s="143"/>
      <c r="AS210" s="143"/>
      <c r="AT210" s="105"/>
      <c r="AU210" s="1005"/>
      <c r="AV210" s="938"/>
      <c r="AW210" s="938"/>
      <c r="AX210" s="938"/>
      <c r="AY210" s="938"/>
      <c r="AZ210" s="938"/>
      <c r="BA210" s="941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</row>
    <row r="211" spans="1:64" x14ac:dyDescent="0.35">
      <c r="A211" s="77"/>
      <c r="B211" s="1001"/>
      <c r="C211" s="920" t="s">
        <v>106</v>
      </c>
      <c r="D211" s="921"/>
      <c r="E211" s="921"/>
      <c r="F211" s="921"/>
      <c r="G211" s="921"/>
      <c r="H211" s="921"/>
      <c r="I211" s="921"/>
      <c r="J211" s="921"/>
      <c r="K211" s="921"/>
      <c r="L211" s="921"/>
      <c r="M211" s="921"/>
      <c r="N211" s="921"/>
      <c r="O211" s="921"/>
      <c r="P211" s="921"/>
      <c r="Q211" s="921"/>
      <c r="R211" s="921"/>
      <c r="S211" s="921"/>
      <c r="T211" s="921"/>
      <c r="U211" s="921"/>
      <c r="V211" s="921"/>
      <c r="W211" s="921"/>
      <c r="X211" s="921"/>
      <c r="Y211" s="921"/>
      <c r="Z211" s="921"/>
      <c r="AA211" s="945" t="s">
        <v>84</v>
      </c>
      <c r="AB211" s="945"/>
      <c r="AC211" s="945"/>
      <c r="AD211" s="945"/>
      <c r="AE211" s="945"/>
      <c r="AF211" s="945"/>
      <c r="AG211" s="945"/>
      <c r="AH211" s="945"/>
      <c r="AI211" s="945"/>
      <c r="AJ211" s="945"/>
      <c r="AK211" s="945"/>
      <c r="AL211" s="945"/>
      <c r="AM211" s="945"/>
      <c r="AN211" s="945"/>
      <c r="AO211" s="945"/>
      <c r="AP211" s="945"/>
      <c r="AQ211" s="945"/>
      <c r="AR211" s="945"/>
      <c r="AS211" s="945"/>
      <c r="AT211" s="105"/>
      <c r="AU211" s="1005"/>
      <c r="AV211" s="938"/>
      <c r="AW211" s="938"/>
      <c r="AX211" s="938"/>
      <c r="AY211" s="938"/>
      <c r="AZ211" s="938"/>
      <c r="BA211" s="941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</row>
    <row r="212" spans="1:64" x14ac:dyDescent="0.35">
      <c r="A212" s="77"/>
      <c r="B212" s="1001"/>
      <c r="C212" s="183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41"/>
      <c r="AJ212" s="141"/>
      <c r="AK212" s="141"/>
      <c r="AL212" s="141"/>
      <c r="AM212" s="141"/>
      <c r="AN212" s="141"/>
      <c r="AO212" s="141"/>
      <c r="AP212" s="141"/>
      <c r="AQ212" s="141"/>
      <c r="AR212" s="141"/>
      <c r="AS212" s="141"/>
      <c r="AT212" s="105"/>
      <c r="AU212" s="1005"/>
      <c r="AV212" s="938"/>
      <c r="AW212" s="938"/>
      <c r="AX212" s="938"/>
      <c r="AY212" s="938"/>
      <c r="AZ212" s="938"/>
      <c r="BA212" s="941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</row>
    <row r="213" spans="1:64" x14ac:dyDescent="0.35">
      <c r="A213" s="77"/>
      <c r="B213" s="1001"/>
      <c r="C213" s="80"/>
      <c r="D213" s="80"/>
      <c r="E213" s="80"/>
      <c r="F213" s="105"/>
      <c r="G213" s="80"/>
      <c r="H213" s="80"/>
      <c r="I213" s="105"/>
      <c r="J213" s="80"/>
      <c r="K213" s="80"/>
      <c r="L213" s="105"/>
      <c r="M213" s="80"/>
      <c r="N213" s="80"/>
      <c r="O213" s="105"/>
      <c r="P213" s="80"/>
      <c r="Q213" s="80"/>
      <c r="R213" s="105"/>
      <c r="S213" s="80"/>
      <c r="T213" s="80"/>
      <c r="U213" s="184"/>
      <c r="V213" s="80"/>
      <c r="W213" s="80"/>
      <c r="X213" s="105"/>
      <c r="Y213" s="80"/>
      <c r="Z213" s="80"/>
      <c r="AA213" s="105"/>
      <c r="AB213" s="80"/>
      <c r="AC213" s="80"/>
      <c r="AD213" s="105"/>
      <c r="AE213" s="80"/>
      <c r="AF213" s="80"/>
      <c r="AG213" s="105"/>
      <c r="AH213" s="80"/>
      <c r="AI213" s="80"/>
      <c r="AJ213" s="105"/>
      <c r="AK213" s="80"/>
      <c r="AL213" s="80"/>
      <c r="AM213" s="105"/>
      <c r="AN213" s="80"/>
      <c r="AO213" s="80"/>
      <c r="AP213" s="184"/>
      <c r="AQ213" s="80"/>
      <c r="AR213" s="80"/>
      <c r="AS213" s="105"/>
      <c r="AT213" s="105"/>
      <c r="AU213" s="1005"/>
      <c r="AV213" s="938"/>
      <c r="AW213" s="938"/>
      <c r="AX213" s="938"/>
      <c r="AY213" s="938"/>
      <c r="AZ213" s="938"/>
      <c r="BA213" s="941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</row>
    <row r="214" spans="1:64" ht="17" thickBot="1" x14ac:dyDescent="0.4">
      <c r="A214" s="77"/>
      <c r="B214" s="1001"/>
      <c r="C214" s="80"/>
      <c r="D214" s="139"/>
      <c r="E214" s="113"/>
      <c r="F214" s="105"/>
      <c r="G214" s="919"/>
      <c r="H214" s="919"/>
      <c r="I214" s="105"/>
      <c r="J214" s="919"/>
      <c r="K214" s="919"/>
      <c r="L214" s="105"/>
      <c r="M214" s="919"/>
      <c r="N214" s="919"/>
      <c r="O214" s="105"/>
      <c r="P214" s="919"/>
      <c r="Q214" s="919"/>
      <c r="R214" s="105"/>
      <c r="S214" s="919"/>
      <c r="T214" s="919"/>
      <c r="U214" s="105"/>
      <c r="V214" s="919"/>
      <c r="W214" s="919"/>
      <c r="X214" s="105"/>
      <c r="Y214" s="919"/>
      <c r="Z214" s="919"/>
      <c r="AA214" s="105"/>
      <c r="AB214" s="919"/>
      <c r="AC214" s="919"/>
      <c r="AD214" s="105"/>
      <c r="AE214" s="919"/>
      <c r="AF214" s="919"/>
      <c r="AG214" s="105"/>
      <c r="AH214" s="919"/>
      <c r="AI214" s="919"/>
      <c r="AJ214" s="105"/>
      <c r="AK214" s="919"/>
      <c r="AL214" s="919"/>
      <c r="AM214" s="105"/>
      <c r="AN214" s="919"/>
      <c r="AO214" s="919"/>
      <c r="AP214" s="105"/>
      <c r="AQ214" s="936"/>
      <c r="AR214" s="936"/>
      <c r="AS214" s="105"/>
      <c r="AT214" s="105"/>
      <c r="AU214" s="1005"/>
      <c r="AV214" s="939"/>
      <c r="AW214" s="939"/>
      <c r="AX214" s="939"/>
      <c r="AY214" s="939"/>
      <c r="AZ214" s="939"/>
      <c r="BA214" s="942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</row>
    <row r="215" spans="1:64" ht="17.5" thickTop="1" thickBot="1" x14ac:dyDescent="0.4">
      <c r="A215" s="77"/>
      <c r="B215" s="1001"/>
      <c r="C215" s="105"/>
      <c r="D215" s="150" t="s">
        <v>85</v>
      </c>
      <c r="E215" s="151" t="s">
        <v>86</v>
      </c>
      <c r="F215" s="105"/>
      <c r="G215" s="150" t="s">
        <v>85</v>
      </c>
      <c r="H215" s="151" t="s">
        <v>86</v>
      </c>
      <c r="I215" s="105"/>
      <c r="J215" s="150" t="s">
        <v>85</v>
      </c>
      <c r="K215" s="151" t="s">
        <v>86</v>
      </c>
      <c r="L215" s="105"/>
      <c r="M215" s="150" t="s">
        <v>85</v>
      </c>
      <c r="N215" s="151" t="s">
        <v>86</v>
      </c>
      <c r="O215" s="105"/>
      <c r="P215" s="150" t="s">
        <v>85</v>
      </c>
      <c r="Q215" s="151" t="s">
        <v>86</v>
      </c>
      <c r="R215" s="105"/>
      <c r="S215" s="150" t="s">
        <v>85</v>
      </c>
      <c r="T215" s="151" t="s">
        <v>86</v>
      </c>
      <c r="U215" s="105"/>
      <c r="V215" s="150" t="s">
        <v>85</v>
      </c>
      <c r="W215" s="151" t="s">
        <v>86</v>
      </c>
      <c r="X215" s="105"/>
      <c r="Y215" s="150" t="s">
        <v>85</v>
      </c>
      <c r="Z215" s="151" t="s">
        <v>86</v>
      </c>
      <c r="AA215" s="105"/>
      <c r="AB215" s="150" t="s">
        <v>85</v>
      </c>
      <c r="AC215" s="151" t="s">
        <v>86</v>
      </c>
      <c r="AD215" s="105"/>
      <c r="AE215" s="150" t="s">
        <v>85</v>
      </c>
      <c r="AF215" s="151" t="s">
        <v>86</v>
      </c>
      <c r="AG215" s="105"/>
      <c r="AH215" s="150" t="s">
        <v>85</v>
      </c>
      <c r="AI215" s="151" t="s">
        <v>86</v>
      </c>
      <c r="AJ215" s="105"/>
      <c r="AK215" s="150" t="s">
        <v>85</v>
      </c>
      <c r="AL215" s="151" t="s">
        <v>86</v>
      </c>
      <c r="AM215" s="105"/>
      <c r="AN215" s="150" t="s">
        <v>85</v>
      </c>
      <c r="AO215" s="151" t="s">
        <v>86</v>
      </c>
      <c r="AP215" s="105"/>
      <c r="AQ215" s="150" t="s">
        <v>85</v>
      </c>
      <c r="AR215" s="151" t="s">
        <v>86</v>
      </c>
      <c r="AS215" s="156"/>
      <c r="AT215" s="105"/>
      <c r="AU215" s="1005"/>
      <c r="AV215" s="918">
        <v>14</v>
      </c>
      <c r="AW215" s="918">
        <f>COUNTIF(D214:AR215,"FC")</f>
        <v>0</v>
      </c>
      <c r="AX215" s="918">
        <f>COUNTIF(J213:AR213,"EC")</f>
        <v>0</v>
      </c>
      <c r="AY215" s="918">
        <f>COUNTIF(A217:AR218,"E")</f>
        <v>0</v>
      </c>
      <c r="AZ215" s="918">
        <f>COUNTIF(J214:AR214,"TW")</f>
        <v>0</v>
      </c>
      <c r="BA215" s="91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</row>
    <row r="216" spans="1:64" ht="17.5" thickTop="1" thickBot="1" x14ac:dyDescent="0.4">
      <c r="A216" s="77"/>
      <c r="B216" s="1001"/>
      <c r="C216" s="105"/>
      <c r="D216" s="153" t="s">
        <v>89</v>
      </c>
      <c r="E216" s="154" t="s">
        <v>90</v>
      </c>
      <c r="F216" s="105"/>
      <c r="G216" s="153" t="s">
        <v>89</v>
      </c>
      <c r="H216" s="154" t="s">
        <v>90</v>
      </c>
      <c r="I216" s="105" t="s">
        <v>68</v>
      </c>
      <c r="J216" s="153" t="s">
        <v>89</v>
      </c>
      <c r="K216" s="154" t="s">
        <v>90</v>
      </c>
      <c r="L216" s="105"/>
      <c r="M216" s="153" t="s">
        <v>89</v>
      </c>
      <c r="N216" s="154" t="s">
        <v>90</v>
      </c>
      <c r="O216" s="105"/>
      <c r="P216" s="153" t="s">
        <v>89</v>
      </c>
      <c r="Q216" s="154" t="s">
        <v>90</v>
      </c>
      <c r="R216" s="105"/>
      <c r="S216" s="153" t="s">
        <v>89</v>
      </c>
      <c r="T216" s="154" t="s">
        <v>90</v>
      </c>
      <c r="U216" s="105"/>
      <c r="V216" s="153" t="s">
        <v>89</v>
      </c>
      <c r="W216" s="154" t="s">
        <v>90</v>
      </c>
      <c r="X216" s="105"/>
      <c r="Y216" s="153" t="s">
        <v>89</v>
      </c>
      <c r="Z216" s="154" t="s">
        <v>90</v>
      </c>
      <c r="AA216" s="105"/>
      <c r="AB216" s="153" t="s">
        <v>89</v>
      </c>
      <c r="AC216" s="154" t="s">
        <v>90</v>
      </c>
      <c r="AD216" s="105"/>
      <c r="AE216" s="153" t="s">
        <v>89</v>
      </c>
      <c r="AF216" s="154" t="s">
        <v>90</v>
      </c>
      <c r="AG216" s="105"/>
      <c r="AH216" s="153" t="s">
        <v>89</v>
      </c>
      <c r="AI216" s="154" t="s">
        <v>90</v>
      </c>
      <c r="AJ216" s="105"/>
      <c r="AK216" s="153" t="s">
        <v>89</v>
      </c>
      <c r="AL216" s="154" t="s">
        <v>90</v>
      </c>
      <c r="AM216" s="105"/>
      <c r="AN216" s="153" t="s">
        <v>89</v>
      </c>
      <c r="AO216" s="154" t="s">
        <v>90</v>
      </c>
      <c r="AP216" s="105"/>
      <c r="AQ216" s="153" t="s">
        <v>89</v>
      </c>
      <c r="AR216" s="154" t="s">
        <v>90</v>
      </c>
      <c r="AS216" s="156"/>
      <c r="AT216" s="105"/>
      <c r="AU216" s="1005"/>
      <c r="AV216" s="918"/>
      <c r="AW216" s="918"/>
      <c r="AX216" s="918"/>
      <c r="AY216" s="918"/>
      <c r="AZ216" s="918"/>
      <c r="BA216" s="91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</row>
    <row r="217" spans="1:64" ht="17.5" thickTop="1" thickBot="1" x14ac:dyDescent="0.4">
      <c r="A217" s="77"/>
      <c r="B217" s="1001"/>
      <c r="C217" s="80"/>
      <c r="D217" s="119">
        <v>0</v>
      </c>
      <c r="E217" s="124" t="str">
        <f>VLOOKUP(D221,'[1]FDN Details'!$B193:Q671,16,0)</f>
        <v>-</v>
      </c>
      <c r="F217" s="125">
        <f>VLOOKUP(D221,'[1]FDN Details'!$B193:P671,15,0)</f>
        <v>416</v>
      </c>
      <c r="G217" s="119">
        <v>0</v>
      </c>
      <c r="H217" s="124" t="str">
        <f>VLOOKUP(G221,'[1]FDN Details'!$B193:T671,16,0)</f>
        <v>-</v>
      </c>
      <c r="I217" s="125">
        <f>VLOOKUP(G221,'[1]FDN Details'!$B193:S671,15,0)</f>
        <v>392</v>
      </c>
      <c r="J217" s="119">
        <v>0</v>
      </c>
      <c r="K217" s="124" t="str">
        <f>VLOOKUP(J221,'[1]FDN Details'!$B193:W671,16,0)</f>
        <v>-</v>
      </c>
      <c r="L217" s="125">
        <f>VLOOKUP(J221,'[1]FDN Details'!$B193:V671,15,0)</f>
        <v>381</v>
      </c>
      <c r="M217" s="119">
        <v>0</v>
      </c>
      <c r="N217" s="124" t="str">
        <f>VLOOKUP(M221,'[1]FDN Details'!$B193:Z671,16,0)</f>
        <v>-</v>
      </c>
      <c r="O217" s="125">
        <f>VLOOKUP(M221,'[1]FDN Details'!$B193:Y671,15,0)</f>
        <v>380</v>
      </c>
      <c r="P217" s="119">
        <v>0</v>
      </c>
      <c r="Q217" s="124" t="str">
        <f>VLOOKUP(P221,'[1]FDN Details'!$B193:AC671,16,0)</f>
        <v>-</v>
      </c>
      <c r="R217" s="125">
        <f>VLOOKUP(P221,'[1]FDN Details'!$B193:AB671,15,0)</f>
        <v>397</v>
      </c>
      <c r="S217" s="119">
        <v>0</v>
      </c>
      <c r="T217" s="124" t="str">
        <f>VLOOKUP(S221,'[1]FDN Details'!$B193:AF671,16,0)</f>
        <v>-</v>
      </c>
      <c r="U217" s="125">
        <f>VLOOKUP(S221,'[1]FDN Details'!$B193:AE671,15,0)</f>
        <v>407</v>
      </c>
      <c r="V217" s="119">
        <v>0</v>
      </c>
      <c r="W217" s="124" t="str">
        <f>VLOOKUP(V221,'[1]FDN Details'!$B193:AI671,16,0)</f>
        <v>-</v>
      </c>
      <c r="X217" s="125">
        <f>VLOOKUP(V221,'[1]FDN Details'!$B193:AH671,15,0)</f>
        <v>412.8</v>
      </c>
      <c r="Y217" s="119">
        <v>0</v>
      </c>
      <c r="Z217" s="124" t="str">
        <f>VLOOKUP(Y221,'[1]FDN Details'!$B193:AL671,16,0)</f>
        <v>-</v>
      </c>
      <c r="AA217" s="125" t="str">
        <f>VLOOKUP(Y221,'[1]FDN Details'!$B193:AK671,15,0)</f>
        <v>0</v>
      </c>
      <c r="AB217" s="119">
        <v>0</v>
      </c>
      <c r="AC217" s="124" t="str">
        <f>VLOOKUP(AB221,'[1]FDN Details'!$B193:AO671,16,0)</f>
        <v>-</v>
      </c>
      <c r="AD217" s="125">
        <f>VLOOKUP(AB221,'[1]FDN Details'!$B193:AN671,15,0)</f>
        <v>399</v>
      </c>
      <c r="AE217" s="119">
        <v>0</v>
      </c>
      <c r="AF217" s="124" t="str">
        <f>VLOOKUP(AE221,'[1]FDN Details'!$B193:AR671,16,0)</f>
        <v>-</v>
      </c>
      <c r="AG217" s="125">
        <f>VLOOKUP(AE221,'[1]FDN Details'!$B193:AQ671,15,0)</f>
        <v>399</v>
      </c>
      <c r="AH217" s="119">
        <v>0</v>
      </c>
      <c r="AI217" s="124" t="str">
        <f>VLOOKUP(AH221,'[1]FDN Details'!$B193:AU671,16,0)</f>
        <v>-</v>
      </c>
      <c r="AJ217" s="125">
        <f>VLOOKUP(AH221,'[1]FDN Details'!$B193:AT671,15,0)</f>
        <v>399</v>
      </c>
      <c r="AK217" s="119">
        <v>0</v>
      </c>
      <c r="AL217" s="124" t="str">
        <f>VLOOKUP(AK221,'[1]FDN Details'!$B193:AX671,16,0)</f>
        <v>-</v>
      </c>
      <c r="AM217" s="125">
        <f>VLOOKUP(AK221,'[1]FDN Details'!$B193:AW671,15,0)</f>
        <v>399</v>
      </c>
      <c r="AN217" s="119">
        <v>0</v>
      </c>
      <c r="AO217" s="124" t="str">
        <f>VLOOKUP(AN221,'[1]FDN Details'!$B193:BA671,16,0)</f>
        <v>-</v>
      </c>
      <c r="AP217" s="125">
        <f>VLOOKUP(AN221,'[1]FDN Details'!$B193:AZ671,15,0)</f>
        <v>399</v>
      </c>
      <c r="AQ217" s="119">
        <v>0</v>
      </c>
      <c r="AR217" s="124" t="str">
        <f>VLOOKUP(AQ221,'[1]FDN Details'!$B193:BD671,16,0)</f>
        <v>-</v>
      </c>
      <c r="AS217" s="125">
        <f>VLOOKUP(AQ221,'[1]FDN Details'!$B193:BC671,15,0)</f>
        <v>399</v>
      </c>
      <c r="AT217" s="105"/>
      <c r="AU217" s="1005"/>
      <c r="AV217" s="918"/>
      <c r="AW217" s="918"/>
      <c r="AX217" s="918"/>
      <c r="AY217" s="918"/>
      <c r="AZ217" s="918"/>
      <c r="BA217" s="917"/>
      <c r="BB217" s="83">
        <f>SUM(F217:AS217)</f>
        <v>5179.8</v>
      </c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</row>
    <row r="218" spans="1:64" ht="17" thickTop="1" x14ac:dyDescent="0.35">
      <c r="A218" s="77"/>
      <c r="B218" s="1001"/>
      <c r="C218" s="132"/>
      <c r="D218" s="909" t="str">
        <f>VLOOKUP(D221,'[1]FDN Details'!$B204:K682,2)</f>
        <v>92/4</v>
      </c>
      <c r="E218" s="909"/>
      <c r="F218" s="105"/>
      <c r="G218" s="909" t="str">
        <f>VLOOKUP(G221,'[1]FDN Details'!$B204:N682,2)</f>
        <v>AP93</v>
      </c>
      <c r="H218" s="909"/>
      <c r="I218" s="132"/>
      <c r="J218" s="909" t="str">
        <f>VLOOKUP(J221,'[1]FDN Details'!$B204:Q682,2)</f>
        <v>93/1</v>
      </c>
      <c r="K218" s="909"/>
      <c r="L218" s="132"/>
      <c r="M218" s="909" t="str">
        <f>VLOOKUP(M221,'[1]FDN Details'!$B204:T682,2)</f>
        <v>93/2</v>
      </c>
      <c r="N218" s="909"/>
      <c r="O218" s="132"/>
      <c r="P218" s="943" t="str">
        <f>VLOOKUP(P221,'[1]FDN Details'!$B204:W682,2)</f>
        <v>93/3</v>
      </c>
      <c r="Q218" s="943"/>
      <c r="R218" s="105"/>
      <c r="S218" s="909" t="str">
        <f>VLOOKUP(S221,'[1]FDN Details'!$B204:Z682,2)</f>
        <v>93/4</v>
      </c>
      <c r="T218" s="909"/>
      <c r="U218" s="105"/>
      <c r="V218" s="909" t="str">
        <f>VLOOKUP(V221,'[1]FDN Details'!$B204:AC682,2)</f>
        <v>93/5</v>
      </c>
      <c r="W218" s="909"/>
      <c r="X218" s="105"/>
      <c r="Y218" s="909" t="str">
        <f>VLOOKUP(Y221,'[1]FDN Details'!$B204:AF682,2)</f>
        <v>94/0</v>
      </c>
      <c r="Z218" s="909"/>
      <c r="AA218" s="105"/>
      <c r="AB218" s="909" t="str">
        <f>VLOOKUP(AB221,'[1]FDN Details'!$B204:AI682,2)</f>
        <v>94/1</v>
      </c>
      <c r="AC218" s="909"/>
      <c r="AD218" s="105"/>
      <c r="AE218" s="909" t="str">
        <f>VLOOKUP(AE221,'[1]FDN Details'!$B204:AL682,2)</f>
        <v>94/2</v>
      </c>
      <c r="AF218" s="909"/>
      <c r="AG218" s="105"/>
      <c r="AH218" s="909" t="str">
        <f>VLOOKUP(AH221,'[1]FDN Details'!$B204:AO682,2)</f>
        <v>94/3</v>
      </c>
      <c r="AI218" s="909"/>
      <c r="AJ218" s="105"/>
      <c r="AK218" s="909" t="str">
        <f>VLOOKUP(AK221,'[1]FDN Details'!$B204:AR682,2)</f>
        <v>94/4</v>
      </c>
      <c r="AL218" s="909"/>
      <c r="AM218" s="155"/>
      <c r="AN218" s="909" t="str">
        <f>VLOOKUP(AN221,'[1]FDN Details'!$B204:AU682,2)</f>
        <v>94/5</v>
      </c>
      <c r="AO218" s="909"/>
      <c r="AP218" s="105"/>
      <c r="AQ218" s="909" t="str">
        <f>VLOOKUP(AQ221,'[1]FDN Details'!$B204:AX682,2)</f>
        <v>94/6</v>
      </c>
      <c r="AR218" s="909"/>
      <c r="AS218" s="132"/>
      <c r="AT218" s="105"/>
      <c r="AU218" s="1005"/>
      <c r="AV218" s="110"/>
      <c r="AW218" s="110"/>
      <c r="AX218" s="110"/>
      <c r="AY218" s="110"/>
      <c r="AZ218" s="110"/>
      <c r="BA218" s="114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</row>
    <row r="219" spans="1:64" x14ac:dyDescent="0.35">
      <c r="A219" s="77"/>
      <c r="B219" s="1001"/>
      <c r="C219" s="132"/>
      <c r="D219" s="909" t="str">
        <f>VLOOKUP(D221,'[1]FDN Details'!$B204:K683,3)</f>
        <v>A+3</v>
      </c>
      <c r="E219" s="909"/>
      <c r="F219" s="105"/>
      <c r="G219" s="909" t="str">
        <f>VLOOKUP(G221,'[1]FDN Details'!$B204:N683,3)</f>
        <v>C2+0</v>
      </c>
      <c r="H219" s="909"/>
      <c r="I219" s="105"/>
      <c r="J219" s="909" t="str">
        <f>VLOOKUP(J221,'[1]FDN Details'!$B204:Q683,3)</f>
        <v>A+1.5</v>
      </c>
      <c r="K219" s="909"/>
      <c r="L219" s="105"/>
      <c r="M219" s="909" t="str">
        <f>VLOOKUP(M221,'[1]FDN Details'!$B204:T683,3)</f>
        <v>A+0</v>
      </c>
      <c r="N219" s="909"/>
      <c r="O219" s="105"/>
      <c r="P219" s="909" t="str">
        <f>VLOOKUP(P221,'[1]FDN Details'!$B204:W683,3)</f>
        <v>A+0</v>
      </c>
      <c r="Q219" s="909"/>
      <c r="R219" s="105"/>
      <c r="S219" s="909" t="str">
        <f>VLOOKUP(S221,'[1]FDN Details'!$B204:Z683,3)</f>
        <v>A+0</v>
      </c>
      <c r="T219" s="909"/>
      <c r="U219" s="105"/>
      <c r="V219" s="909" t="str">
        <f>VLOOKUP(V221,'[1]FDN Details'!$B204:AC683,3)</f>
        <v>A+3</v>
      </c>
      <c r="W219" s="909"/>
      <c r="X219" s="105"/>
      <c r="Y219" s="909" t="str">
        <f>VLOOKUP(Y221,'[1]FDN Details'!$B204:AF683,3)</f>
        <v>B2+0</v>
      </c>
      <c r="Z219" s="909"/>
      <c r="AA219" s="105"/>
      <c r="AB219" s="909" t="str">
        <f>VLOOKUP(AB221,'[1]FDN Details'!$B204:AI683,3)</f>
        <v>A+3</v>
      </c>
      <c r="AC219" s="909"/>
      <c r="AD219" s="105"/>
      <c r="AE219" s="909" t="str">
        <f>VLOOKUP(AE221,'[1]FDN Details'!$B204:AL683,3)</f>
        <v>A+0</v>
      </c>
      <c r="AF219" s="909"/>
      <c r="AG219" s="105"/>
      <c r="AH219" s="909" t="str">
        <f>VLOOKUP(AH221,'[1]FDN Details'!$B204:AO683,3)</f>
        <v>A+3</v>
      </c>
      <c r="AI219" s="909"/>
      <c r="AJ219" s="105"/>
      <c r="AK219" s="909" t="str">
        <f>VLOOKUP(AK221,'[1]FDN Details'!$B204:AR683,3)</f>
        <v>A+0</v>
      </c>
      <c r="AL219" s="909"/>
      <c r="AM219" s="105"/>
      <c r="AN219" s="909" t="str">
        <f>VLOOKUP(AN221,'[1]FDN Details'!$B204:AU683,3)</f>
        <v>A+3</v>
      </c>
      <c r="AO219" s="909"/>
      <c r="AP219" s="105"/>
      <c r="AQ219" s="909" t="str">
        <f>VLOOKUP(AQ221,'[1]FDN Details'!$B204:AX683,3)</f>
        <v>A+3</v>
      </c>
      <c r="AR219" s="909"/>
      <c r="AS219" s="132"/>
      <c r="AT219" s="105"/>
      <c r="AU219" s="1005"/>
      <c r="AV219" s="110"/>
      <c r="AW219" s="110"/>
      <c r="AX219" s="110"/>
      <c r="AY219" s="110"/>
      <c r="AZ219" s="110"/>
      <c r="BA219" s="114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</row>
    <row r="220" spans="1:64" x14ac:dyDescent="0.35">
      <c r="A220" s="77"/>
      <c r="B220" s="1001"/>
      <c r="C220" s="80"/>
      <c r="D220" s="136"/>
      <c r="E220" s="136"/>
      <c r="F220" s="105"/>
      <c r="G220" s="136"/>
      <c r="H220" s="136"/>
      <c r="I220" s="136"/>
      <c r="J220" s="136"/>
      <c r="K220" s="136"/>
      <c r="L220" s="105"/>
      <c r="M220" s="136"/>
      <c r="N220" s="136"/>
      <c r="O220" s="105"/>
      <c r="P220" s="136"/>
      <c r="Q220" s="136"/>
      <c r="R220" s="136"/>
      <c r="S220" s="157"/>
      <c r="T220" s="158"/>
      <c r="U220" s="136"/>
      <c r="V220" s="136"/>
      <c r="W220" s="136"/>
      <c r="X220" s="80"/>
      <c r="Y220" s="136"/>
      <c r="Z220" s="136"/>
      <c r="AA220" s="105"/>
      <c r="AB220" s="136"/>
      <c r="AC220" s="136"/>
      <c r="AD220" s="105"/>
      <c r="AE220" s="136"/>
      <c r="AF220" s="136"/>
      <c r="AG220" s="105"/>
      <c r="AH220" s="136"/>
      <c r="AI220" s="136"/>
      <c r="AJ220" s="141"/>
      <c r="AK220" s="136"/>
      <c r="AL220" s="136"/>
      <c r="AM220" s="141"/>
      <c r="AN220" s="136"/>
      <c r="AO220" s="136"/>
      <c r="AP220" s="141"/>
      <c r="AQ220" s="136"/>
      <c r="AR220" s="136"/>
      <c r="AS220" s="141"/>
      <c r="AT220" s="105"/>
      <c r="AU220" s="1005"/>
      <c r="AV220" s="110"/>
      <c r="AW220" s="110"/>
      <c r="AX220" s="110"/>
      <c r="AY220" s="110"/>
      <c r="AZ220" s="110"/>
      <c r="BA220" s="114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</row>
    <row r="221" spans="1:64" x14ac:dyDescent="0.35">
      <c r="A221" s="77"/>
      <c r="B221" s="1001"/>
      <c r="C221" s="143"/>
      <c r="D221" s="143">
        <f>AQ210+1</f>
        <v>261</v>
      </c>
      <c r="E221" s="143"/>
      <c r="F221" s="131"/>
      <c r="G221" s="143">
        <f>D221+1</f>
        <v>262</v>
      </c>
      <c r="H221" s="143"/>
      <c r="I221" s="131"/>
      <c r="J221" s="143">
        <f>G221+1</f>
        <v>263</v>
      </c>
      <c r="K221" s="143"/>
      <c r="L221" s="131"/>
      <c r="M221" s="143">
        <f>J221+1</f>
        <v>264</v>
      </c>
      <c r="N221" s="143"/>
      <c r="O221" s="131"/>
      <c r="P221" s="143">
        <f>M221+1</f>
        <v>265</v>
      </c>
      <c r="Q221" s="143"/>
      <c r="R221" s="131"/>
      <c r="S221" s="143">
        <f>P221+1</f>
        <v>266</v>
      </c>
      <c r="T221" s="143"/>
      <c r="U221" s="131"/>
      <c r="V221" s="143">
        <f>S221+1</f>
        <v>267</v>
      </c>
      <c r="W221" s="143"/>
      <c r="X221" s="143"/>
      <c r="Y221" s="143">
        <f>V221+1</f>
        <v>268</v>
      </c>
      <c r="Z221" s="143"/>
      <c r="AA221" s="131"/>
      <c r="AB221" s="143">
        <f>Y221+1</f>
        <v>269</v>
      </c>
      <c r="AC221" s="143"/>
      <c r="AD221" s="131"/>
      <c r="AE221" s="143">
        <f>AB221+1</f>
        <v>270</v>
      </c>
      <c r="AF221" s="143"/>
      <c r="AG221" s="131"/>
      <c r="AH221" s="143">
        <f>AE221+1</f>
        <v>271</v>
      </c>
      <c r="AI221" s="143"/>
      <c r="AJ221" s="143"/>
      <c r="AK221" s="143">
        <f>AH221+1</f>
        <v>272</v>
      </c>
      <c r="AL221" s="143"/>
      <c r="AM221" s="143"/>
      <c r="AN221" s="143">
        <f>AK221+1</f>
        <v>273</v>
      </c>
      <c r="AO221" s="143"/>
      <c r="AP221" s="143"/>
      <c r="AQ221" s="143">
        <f>AN221+1</f>
        <v>274</v>
      </c>
      <c r="AR221" s="143"/>
      <c r="AS221" s="143"/>
      <c r="AT221" s="105"/>
      <c r="AU221" s="1005"/>
      <c r="AV221" s="110"/>
      <c r="AW221" s="110"/>
      <c r="AX221" s="110"/>
      <c r="AY221" s="110"/>
      <c r="AZ221" s="110"/>
      <c r="BA221" s="114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</row>
    <row r="222" spans="1:64" x14ac:dyDescent="0.35">
      <c r="A222" s="77"/>
      <c r="B222" s="1001"/>
      <c r="C222" s="944" t="s">
        <v>84</v>
      </c>
      <c r="D222" s="945"/>
      <c r="E222" s="945"/>
      <c r="F222" s="945"/>
      <c r="G222" s="945"/>
      <c r="H222" s="945"/>
      <c r="I222" s="945"/>
      <c r="J222" s="945"/>
      <c r="K222" s="945"/>
      <c r="L222" s="945"/>
      <c r="M222" s="945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  <c r="AA222" s="945"/>
      <c r="AB222" s="945"/>
      <c r="AC222" s="945"/>
      <c r="AD222" s="945"/>
      <c r="AE222" s="921" t="s">
        <v>106</v>
      </c>
      <c r="AF222" s="921"/>
      <c r="AG222" s="921"/>
      <c r="AH222" s="921"/>
      <c r="AI222" s="921"/>
      <c r="AJ222" s="921"/>
      <c r="AK222" s="921"/>
      <c r="AL222" s="921"/>
      <c r="AM222" s="921"/>
      <c r="AN222" s="921"/>
      <c r="AO222" s="921"/>
      <c r="AP222" s="921"/>
      <c r="AQ222" s="921"/>
      <c r="AR222" s="921"/>
      <c r="AS222" s="921"/>
      <c r="AT222" s="105"/>
      <c r="AU222" s="1005"/>
      <c r="AV222" s="110"/>
      <c r="AW222" s="110"/>
      <c r="AX222" s="110"/>
      <c r="AY222" s="110"/>
      <c r="AZ222" s="110"/>
      <c r="BA222" s="114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</row>
    <row r="223" spans="1:64" ht="17" thickBot="1" x14ac:dyDescent="0.4">
      <c r="A223" s="77"/>
      <c r="B223" s="1001"/>
      <c r="C223" s="183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1"/>
      <c r="AS223" s="141"/>
      <c r="AT223" s="105"/>
      <c r="AU223" s="1005"/>
      <c r="AV223" s="110"/>
      <c r="AW223" s="110"/>
      <c r="AX223" s="110"/>
      <c r="AY223" s="110"/>
      <c r="AZ223" s="110"/>
      <c r="BA223" s="114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</row>
    <row r="224" spans="1:64" ht="17.5" thickTop="1" thickBot="1" x14ac:dyDescent="0.4">
      <c r="A224" s="77"/>
      <c r="B224" s="1001"/>
      <c r="C224" s="80"/>
      <c r="D224" s="80"/>
      <c r="E224" s="80"/>
      <c r="F224" s="105"/>
      <c r="G224" s="80"/>
      <c r="H224" s="80"/>
      <c r="I224" s="105"/>
      <c r="J224" s="80"/>
      <c r="K224" s="80"/>
      <c r="L224" s="105"/>
      <c r="M224" s="80"/>
      <c r="N224" s="80"/>
      <c r="O224" s="105"/>
      <c r="P224" s="80"/>
      <c r="Q224" s="80"/>
      <c r="R224" s="105"/>
      <c r="S224" s="80"/>
      <c r="T224" s="80"/>
      <c r="U224" s="184"/>
      <c r="V224" s="80"/>
      <c r="W224" s="80"/>
      <c r="X224" s="105"/>
      <c r="Y224" s="80"/>
      <c r="Z224" s="80"/>
      <c r="AA224" s="105"/>
      <c r="AB224" s="80"/>
      <c r="AC224" s="80"/>
      <c r="AD224" s="105"/>
      <c r="AE224" s="80"/>
      <c r="AF224" s="80"/>
      <c r="AG224" s="105"/>
      <c r="AH224" s="80"/>
      <c r="AI224" s="80"/>
      <c r="AJ224" s="105"/>
      <c r="AK224" s="80"/>
      <c r="AL224" s="80"/>
      <c r="AM224" s="105"/>
      <c r="AN224" s="80"/>
      <c r="AO224" s="80"/>
      <c r="AP224" s="184"/>
      <c r="AQ224" s="80"/>
      <c r="AR224" s="80"/>
      <c r="AS224" s="105"/>
      <c r="AT224" s="105"/>
      <c r="AU224" s="1005"/>
      <c r="AV224" s="918">
        <v>14</v>
      </c>
      <c r="AW224" s="918">
        <f>COUNTIF(D223:AR225,"FC")</f>
        <v>2</v>
      </c>
      <c r="AX224" s="918">
        <f>COUNTIF(J222:AR222,"EC")</f>
        <v>0</v>
      </c>
      <c r="AY224" s="918">
        <f>COUNTIF(A226:AR228,"E")</f>
        <v>2</v>
      </c>
      <c r="AZ224" s="918">
        <f>COUNTIF(J223:AR223,"TW")</f>
        <v>0</v>
      </c>
      <c r="BA224" s="91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</row>
    <row r="225" spans="1:64" ht="17.5" thickTop="1" thickBot="1" x14ac:dyDescent="0.4">
      <c r="A225" s="77"/>
      <c r="B225" s="1001"/>
      <c r="C225" s="80"/>
      <c r="D225" s="167"/>
      <c r="E225" s="168"/>
      <c r="F225" s="169"/>
      <c r="G225" s="923"/>
      <c r="H225" s="923"/>
      <c r="I225" s="169"/>
      <c r="J225" s="923"/>
      <c r="K225" s="923"/>
      <c r="L225" s="169"/>
      <c r="M225" s="923"/>
      <c r="N225" s="923"/>
      <c r="O225" s="169"/>
      <c r="P225" s="923"/>
      <c r="Q225" s="923"/>
      <c r="R225" s="169"/>
      <c r="S225" s="923"/>
      <c r="T225" s="923"/>
      <c r="U225" s="169"/>
      <c r="V225" s="923"/>
      <c r="W225" s="923"/>
      <c r="X225" s="169"/>
      <c r="Y225" s="923"/>
      <c r="Z225" s="923"/>
      <c r="AA225" s="169"/>
      <c r="AB225" s="923"/>
      <c r="AC225" s="923"/>
      <c r="AD225" s="169"/>
      <c r="AE225" s="923"/>
      <c r="AF225" s="923"/>
      <c r="AG225" s="169"/>
      <c r="AH225" s="923" t="s">
        <v>107</v>
      </c>
      <c r="AI225" s="923"/>
      <c r="AJ225" s="169"/>
      <c r="AK225" s="923" t="s">
        <v>107</v>
      </c>
      <c r="AL225" s="923"/>
      <c r="AM225" s="169"/>
      <c r="AN225" s="923"/>
      <c r="AO225" s="923"/>
      <c r="AP225" s="169"/>
      <c r="AQ225" s="922"/>
      <c r="AR225" s="922"/>
      <c r="AS225" s="169"/>
      <c r="AT225" s="105"/>
      <c r="AU225" s="1005"/>
      <c r="AV225" s="918"/>
      <c r="AW225" s="918"/>
      <c r="AX225" s="918"/>
      <c r="AY225" s="918"/>
      <c r="AZ225" s="918"/>
      <c r="BA225" s="91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</row>
    <row r="226" spans="1:64" ht="17.5" thickTop="1" thickBot="1" x14ac:dyDescent="0.4">
      <c r="A226" s="77"/>
      <c r="B226" s="1001"/>
      <c r="C226" s="105"/>
      <c r="D226" s="161" t="s">
        <v>85</v>
      </c>
      <c r="E226" s="162" t="s">
        <v>86</v>
      </c>
      <c r="F226" s="169"/>
      <c r="G226" s="161" t="s">
        <v>85</v>
      </c>
      <c r="H226" s="162" t="s">
        <v>86</v>
      </c>
      <c r="I226" s="169"/>
      <c r="J226" s="161" t="s">
        <v>85</v>
      </c>
      <c r="K226" s="162" t="s">
        <v>86</v>
      </c>
      <c r="L226" s="169"/>
      <c r="M226" s="161" t="s">
        <v>85</v>
      </c>
      <c r="N226" s="162" t="s">
        <v>86</v>
      </c>
      <c r="O226" s="169"/>
      <c r="P226" s="161" t="s">
        <v>85</v>
      </c>
      <c r="Q226" s="162" t="s">
        <v>86</v>
      </c>
      <c r="R226" s="169"/>
      <c r="S226" s="161" t="s">
        <v>85</v>
      </c>
      <c r="T226" s="162" t="s">
        <v>86</v>
      </c>
      <c r="U226" s="169"/>
      <c r="V226" s="161" t="s">
        <v>85</v>
      </c>
      <c r="W226" s="162" t="s">
        <v>86</v>
      </c>
      <c r="X226" s="169"/>
      <c r="Y226" s="161" t="s">
        <v>85</v>
      </c>
      <c r="Z226" s="162" t="s">
        <v>86</v>
      </c>
      <c r="AA226" s="169"/>
      <c r="AB226" s="161" t="s">
        <v>85</v>
      </c>
      <c r="AC226" s="162" t="s">
        <v>86</v>
      </c>
      <c r="AD226" s="169"/>
      <c r="AE226" s="161" t="s">
        <v>85</v>
      </c>
      <c r="AF226" s="162" t="s">
        <v>86</v>
      </c>
      <c r="AG226" s="169"/>
      <c r="AH226" s="170" t="s">
        <v>85</v>
      </c>
      <c r="AI226" s="171" t="s">
        <v>86</v>
      </c>
      <c r="AJ226" s="169"/>
      <c r="AK226" s="170" t="s">
        <v>85</v>
      </c>
      <c r="AL226" s="171" t="s">
        <v>86</v>
      </c>
      <c r="AM226" s="169"/>
      <c r="AN226" s="161" t="s">
        <v>85</v>
      </c>
      <c r="AO226" s="162" t="s">
        <v>86</v>
      </c>
      <c r="AP226" s="169"/>
      <c r="AQ226" s="161" t="s">
        <v>85</v>
      </c>
      <c r="AR226" s="162" t="s">
        <v>86</v>
      </c>
      <c r="AS226" s="189"/>
      <c r="AT226" s="105"/>
      <c r="AU226" s="1005"/>
      <c r="AV226" s="918"/>
      <c r="AW226" s="918"/>
      <c r="AX226" s="918"/>
      <c r="AY226" s="918"/>
      <c r="AZ226" s="918"/>
      <c r="BA226" s="91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</row>
    <row r="227" spans="1:64" ht="17" thickTop="1" x14ac:dyDescent="0.35">
      <c r="A227" s="77"/>
      <c r="B227" s="1001"/>
      <c r="C227" s="105"/>
      <c r="D227" s="163" t="s">
        <v>89</v>
      </c>
      <c r="E227" s="164" t="s">
        <v>90</v>
      </c>
      <c r="F227" s="169"/>
      <c r="G227" s="163" t="s">
        <v>89</v>
      </c>
      <c r="H227" s="164" t="s">
        <v>90</v>
      </c>
      <c r="I227" s="169" t="s">
        <v>68</v>
      </c>
      <c r="J227" s="163" t="s">
        <v>89</v>
      </c>
      <c r="K227" s="164" t="s">
        <v>90</v>
      </c>
      <c r="L227" s="169"/>
      <c r="M227" s="163" t="s">
        <v>89</v>
      </c>
      <c r="N227" s="164" t="s">
        <v>90</v>
      </c>
      <c r="O227" s="169"/>
      <c r="P227" s="163" t="s">
        <v>89</v>
      </c>
      <c r="Q227" s="164" t="s">
        <v>90</v>
      </c>
      <c r="R227" s="169"/>
      <c r="S227" s="163" t="s">
        <v>89</v>
      </c>
      <c r="T227" s="164" t="s">
        <v>90</v>
      </c>
      <c r="U227" s="169"/>
      <c r="V227" s="163" t="s">
        <v>89</v>
      </c>
      <c r="W227" s="164" t="s">
        <v>90</v>
      </c>
      <c r="X227" s="169"/>
      <c r="Y227" s="163" t="s">
        <v>89</v>
      </c>
      <c r="Z227" s="164" t="s">
        <v>90</v>
      </c>
      <c r="AA227" s="169"/>
      <c r="AB227" s="163" t="s">
        <v>89</v>
      </c>
      <c r="AC227" s="164" t="s">
        <v>90</v>
      </c>
      <c r="AD227" s="169"/>
      <c r="AE227" s="163" t="s">
        <v>89</v>
      </c>
      <c r="AF227" s="164" t="s">
        <v>90</v>
      </c>
      <c r="AG227" s="169"/>
      <c r="AH227" s="174" t="s">
        <v>89</v>
      </c>
      <c r="AI227" s="175" t="s">
        <v>90</v>
      </c>
      <c r="AJ227" s="169"/>
      <c r="AK227" s="174" t="s">
        <v>89</v>
      </c>
      <c r="AL227" s="175" t="s">
        <v>90</v>
      </c>
      <c r="AM227" s="169"/>
      <c r="AN227" s="163" t="s">
        <v>89</v>
      </c>
      <c r="AO227" s="164" t="s">
        <v>90</v>
      </c>
      <c r="AP227" s="169"/>
      <c r="AQ227" s="163" t="s">
        <v>89</v>
      </c>
      <c r="AR227" s="164" t="s">
        <v>90</v>
      </c>
      <c r="AS227" s="189"/>
      <c r="AT227" s="105"/>
      <c r="AU227" s="1005"/>
      <c r="AV227" s="937"/>
      <c r="AW227" s="937"/>
      <c r="AX227" s="937"/>
      <c r="AY227" s="937"/>
      <c r="AZ227" s="937"/>
      <c r="BA227" s="940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</row>
    <row r="228" spans="1:64" x14ac:dyDescent="0.35">
      <c r="A228" s="77"/>
      <c r="B228" s="1001"/>
      <c r="C228" s="80"/>
      <c r="D228" s="165">
        <v>0</v>
      </c>
      <c r="E228" s="166" t="str">
        <f>VLOOKUP(D232,'[1]FDN Details'!$B204:Q682,16,0)</f>
        <v>-</v>
      </c>
      <c r="F228" s="178">
        <f>VLOOKUP(D232,'[1]FDN Details'!$B204:P682,15,0)</f>
        <v>399</v>
      </c>
      <c r="G228" s="165">
        <v>0</v>
      </c>
      <c r="H228" s="166" t="str">
        <f>VLOOKUP(G232,'[1]FDN Details'!$B204:T682,16,0)</f>
        <v>-</v>
      </c>
      <c r="I228" s="178">
        <f>VLOOKUP(G232,'[1]FDN Details'!$B204:S682,15,0)</f>
        <v>399</v>
      </c>
      <c r="J228" s="165">
        <v>0</v>
      </c>
      <c r="K228" s="166" t="str">
        <f>VLOOKUP(J232,'[1]FDN Details'!$B204:W682,16,0)</f>
        <v>-</v>
      </c>
      <c r="L228" s="178">
        <f>VLOOKUP(J232,'[1]FDN Details'!$B204:V682,15,0)</f>
        <v>399</v>
      </c>
      <c r="M228" s="165">
        <v>0</v>
      </c>
      <c r="N228" s="166" t="str">
        <f>VLOOKUP(M232,'[1]FDN Details'!$B204:Z682,16,0)</f>
        <v>-</v>
      </c>
      <c r="O228" s="178">
        <f>VLOOKUP(M232,'[1]FDN Details'!$B204:Y682,15,0)</f>
        <v>300</v>
      </c>
      <c r="P228" s="165">
        <v>0</v>
      </c>
      <c r="Q228" s="166" t="str">
        <f>VLOOKUP(P232,'[1]FDN Details'!$B204:AC682,16,0)</f>
        <v>-</v>
      </c>
      <c r="R228" s="178">
        <f>VLOOKUP(P232,'[1]FDN Details'!$B204:AB682,15,0)</f>
        <v>855</v>
      </c>
      <c r="S228" s="165">
        <v>0</v>
      </c>
      <c r="T228" s="166" t="str">
        <f>VLOOKUP(S232,'[1]FDN Details'!$B204:AF682,16,0)</f>
        <v>-</v>
      </c>
      <c r="U228" s="178">
        <f>VLOOKUP(S232,'[1]FDN Details'!$B204:AE682,15,0)</f>
        <v>300</v>
      </c>
      <c r="V228" s="165">
        <v>0</v>
      </c>
      <c r="W228" s="166" t="str">
        <f>VLOOKUP(V232,'[1]FDN Details'!$B204:AI682,16,0)</f>
        <v>-</v>
      </c>
      <c r="X228" s="178">
        <f>VLOOKUP(V232,'[1]FDN Details'!$B204:AH682,15,0)</f>
        <v>399</v>
      </c>
      <c r="Y228" s="165">
        <v>0</v>
      </c>
      <c r="Z228" s="166" t="str">
        <f>VLOOKUP(Y232,'[1]FDN Details'!$B204:AL682,16,0)</f>
        <v>-</v>
      </c>
      <c r="AA228" s="178">
        <f>VLOOKUP(Y232,'[1]FDN Details'!$B204:AK682,15,0)</f>
        <v>390</v>
      </c>
      <c r="AB228" s="165">
        <v>0</v>
      </c>
      <c r="AC228" s="166" t="str">
        <f>VLOOKUP(AB232,'[1]FDN Details'!$B204:AO682,16,0)</f>
        <v>-</v>
      </c>
      <c r="AD228" s="178">
        <f>VLOOKUP(AB232,'[1]FDN Details'!$B204:AN682,15,0)</f>
        <v>390</v>
      </c>
      <c r="AE228" s="165">
        <v>0</v>
      </c>
      <c r="AF228" s="166" t="str">
        <f>VLOOKUP(AE232,'[1]FDN Details'!$B204:AR682,16,0)</f>
        <v>-</v>
      </c>
      <c r="AG228" s="178">
        <f>VLOOKUP(AE232,'[1]FDN Details'!$B204:AQ682,15,0)</f>
        <v>409</v>
      </c>
      <c r="AH228" s="179" t="s">
        <v>108</v>
      </c>
      <c r="AI228" s="180" t="str">
        <f>VLOOKUP(AH232,'[1]FDN Details'!$B204:AU682,16,0)</f>
        <v>WET PADDY</v>
      </c>
      <c r="AJ228" s="178">
        <f>VLOOKUP(AH232,'[1]FDN Details'!$B204:AT682,15,0)</f>
        <v>420</v>
      </c>
      <c r="AK228" s="179" t="s">
        <v>108</v>
      </c>
      <c r="AL228" s="180" t="str">
        <f>VLOOKUP(AK232,'[1]FDN Details'!$B204:AX682,16,0)</f>
        <v>WET PADDY</v>
      </c>
      <c r="AM228" s="178">
        <f>VLOOKUP(AK232,'[1]FDN Details'!$B204:AW682,15,0)</f>
        <v>423</v>
      </c>
      <c r="AN228" s="165">
        <v>0</v>
      </c>
      <c r="AO228" s="166" t="str">
        <f>VLOOKUP(AN232,'[1]FDN Details'!$B204:BA682,16,0)</f>
        <v>-</v>
      </c>
      <c r="AP228" s="178">
        <f>VLOOKUP(AN232,'[1]FDN Details'!$B204:AZ682,15,0)</f>
        <v>400</v>
      </c>
      <c r="AQ228" s="165">
        <v>0</v>
      </c>
      <c r="AR228" s="166" t="str">
        <f>VLOOKUP(AQ232,'[1]FDN Details'!$B204:BD682,16,0)</f>
        <v>-</v>
      </c>
      <c r="AS228" s="178">
        <f>VLOOKUP(AQ232,'[1]FDN Details'!$B204:BC682,15,0)</f>
        <v>372</v>
      </c>
      <c r="AT228" s="105"/>
      <c r="AU228" s="1005"/>
      <c r="AV228" s="938"/>
      <c r="AW228" s="938"/>
      <c r="AX228" s="938"/>
      <c r="AY228" s="938"/>
      <c r="AZ228" s="938"/>
      <c r="BA228" s="941"/>
      <c r="BB228" s="83">
        <f>SUM(F228:AS228)</f>
        <v>5855</v>
      </c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</row>
    <row r="229" spans="1:64" x14ac:dyDescent="0.35">
      <c r="A229" s="77"/>
      <c r="B229" s="1001"/>
      <c r="C229" s="132"/>
      <c r="D229" s="909" t="str">
        <f>VLOOKUP(D232,'[1]FDN Details'!$B215:K693,2)</f>
        <v>94/7</v>
      </c>
      <c r="E229" s="909"/>
      <c r="F229" s="105"/>
      <c r="G229" s="909" t="str">
        <f>VLOOKUP(G232,'[1]FDN Details'!$B215:N693,2)</f>
        <v>94/8</v>
      </c>
      <c r="H229" s="909"/>
      <c r="I229" s="132"/>
      <c r="J229" s="909" t="str">
        <f>VLOOKUP(J232,'[1]FDN Details'!$B215:Q693,2)</f>
        <v>94/9</v>
      </c>
      <c r="K229" s="909"/>
      <c r="L229" s="132"/>
      <c r="M229" s="909" t="str">
        <f>VLOOKUP(M232,'[1]FDN Details'!$B215:T693,2)</f>
        <v>AP95</v>
      </c>
      <c r="N229" s="909"/>
      <c r="O229" s="132"/>
      <c r="P229" s="909" t="str">
        <f>VLOOKUP(P232,'[1]FDN Details'!$B215:W693,2)</f>
        <v>AP96</v>
      </c>
      <c r="Q229" s="909"/>
      <c r="R229" s="105" t="s">
        <v>113</v>
      </c>
      <c r="S229" s="909" t="str">
        <f>VLOOKUP(S232,'[1]FDN Details'!$B215:Z693,2)</f>
        <v>AP97</v>
      </c>
      <c r="T229" s="909"/>
      <c r="U229" s="105"/>
      <c r="V229" s="909" t="str">
        <f>VLOOKUP(V232,'[1]FDN Details'!$B215:AC693,2)</f>
        <v>AP98</v>
      </c>
      <c r="W229" s="909"/>
      <c r="X229" s="105"/>
      <c r="Y229" s="909" t="str">
        <f>VLOOKUP(Y232,'[1]FDN Details'!$B215:AF693,2)</f>
        <v>98/1</v>
      </c>
      <c r="Z229" s="909"/>
      <c r="AA229" s="105"/>
      <c r="AB229" s="909" t="str">
        <f>VLOOKUP(AB232,'[1]FDN Details'!$B215:AI693,2)</f>
        <v>98/2</v>
      </c>
      <c r="AC229" s="909"/>
      <c r="AD229" s="105"/>
      <c r="AE229" s="909" t="str">
        <f>VLOOKUP(AE232,'[1]FDN Details'!$B215:AL693,2)</f>
        <v>99/0</v>
      </c>
      <c r="AF229" s="909"/>
      <c r="AG229" s="105"/>
      <c r="AH229" s="909" t="str">
        <f>VLOOKUP(AH232,'[1]FDN Details'!$B215:AO693,2)</f>
        <v>99/1</v>
      </c>
      <c r="AI229" s="909"/>
      <c r="AJ229" s="105"/>
      <c r="AK229" s="909" t="str">
        <f>VLOOKUP(AK232,'[1]FDN Details'!$B215:AR693,2)</f>
        <v>99/2</v>
      </c>
      <c r="AL229" s="909"/>
      <c r="AM229" s="155"/>
      <c r="AN229" s="909" t="str">
        <f>VLOOKUP(AN232,'[1]FDN Details'!$B215:AU693,2)</f>
        <v>99/3</v>
      </c>
      <c r="AO229" s="909"/>
      <c r="AP229" s="105"/>
      <c r="AQ229" s="909" t="str">
        <f>VLOOKUP(AQ232,'[1]FDN Details'!$B215:AX693,2)</f>
        <v>99/4</v>
      </c>
      <c r="AR229" s="909"/>
      <c r="AS229" s="132"/>
      <c r="AT229" s="105"/>
      <c r="AU229" s="1005"/>
      <c r="AV229" s="938"/>
      <c r="AW229" s="938"/>
      <c r="AX229" s="938"/>
      <c r="AY229" s="938"/>
      <c r="AZ229" s="938"/>
      <c r="BA229" s="941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</row>
    <row r="230" spans="1:64" x14ac:dyDescent="0.35">
      <c r="A230" s="77"/>
      <c r="B230" s="1001"/>
      <c r="C230" s="132"/>
      <c r="D230" s="909" t="str">
        <f>VLOOKUP(D232,'[1]FDN Details'!$B215:K694,3)</f>
        <v>A+0</v>
      </c>
      <c r="E230" s="909"/>
      <c r="F230" s="105"/>
      <c r="G230" s="909" t="str">
        <f>VLOOKUP(G232,'[1]FDN Details'!$B215:N694,3)</f>
        <v>A+6</v>
      </c>
      <c r="H230" s="909"/>
      <c r="I230" s="105"/>
      <c r="J230" s="909" t="str">
        <f>VLOOKUP(J232,'[1]FDN Details'!$B215:Q694,3)</f>
        <v>A+6</v>
      </c>
      <c r="K230" s="909"/>
      <c r="L230" s="105"/>
      <c r="M230" s="909" t="str">
        <f>VLOOKUP(M232,'[1]FDN Details'!$B215:T694,3)</f>
        <v>D60+15</v>
      </c>
      <c r="N230" s="909"/>
      <c r="O230" s="105"/>
      <c r="P230" s="909" t="str">
        <f>VLOOKUP(P232,'[1]FDN Details'!$B215:W694,3)</f>
        <v>D60+55</v>
      </c>
      <c r="Q230" s="909"/>
      <c r="R230" s="105"/>
      <c r="S230" s="909" t="str">
        <f>VLOOKUP(S232,'[1]FDN Details'!$B215:Z694,3)</f>
        <v>D60+55</v>
      </c>
      <c r="T230" s="909"/>
      <c r="U230" s="105"/>
      <c r="V230" s="909" t="str">
        <f>VLOOKUP(V232,'[1]FDN Details'!$B215:AC694,3)</f>
        <v>D60+15</v>
      </c>
      <c r="W230" s="909"/>
      <c r="X230" s="105"/>
      <c r="Y230" s="909" t="str">
        <f>VLOOKUP(Y232,'[1]FDN Details'!$B215:AF694,3)</f>
        <v>A+6</v>
      </c>
      <c r="Z230" s="909"/>
      <c r="AA230" s="105"/>
      <c r="AB230" s="909" t="str">
        <f>VLOOKUP(AB232,'[1]FDN Details'!$B215:AI694,3)</f>
        <v>A+3</v>
      </c>
      <c r="AC230" s="909"/>
      <c r="AD230" s="105"/>
      <c r="AE230" s="909" t="str">
        <f>VLOOKUP(AE232,'[1]FDN Details'!$B215:AL694,3)</f>
        <v>C1+0</v>
      </c>
      <c r="AF230" s="909"/>
      <c r="AG230" s="105"/>
      <c r="AH230" s="909" t="str">
        <f>VLOOKUP(AH232,'[1]FDN Details'!$B215:AO694,3)</f>
        <v>A+3</v>
      </c>
      <c r="AI230" s="909"/>
      <c r="AJ230" s="105"/>
      <c r="AK230" s="909" t="str">
        <f>VLOOKUP(AK232,'[1]FDN Details'!$B215:AR694,3)</f>
        <v>A+3</v>
      </c>
      <c r="AL230" s="909"/>
      <c r="AM230" s="105"/>
      <c r="AN230" s="909" t="str">
        <f>VLOOKUP(AN232,'[1]FDN Details'!$B215:AU694,3)</f>
        <v>A+3</v>
      </c>
      <c r="AO230" s="909"/>
      <c r="AP230" s="105"/>
      <c r="AQ230" s="909" t="str">
        <f>VLOOKUP(AQ232,'[1]FDN Details'!$B215:AX694,3)</f>
        <v>A+0</v>
      </c>
      <c r="AR230" s="909"/>
      <c r="AS230" s="132"/>
      <c r="AT230" s="105"/>
      <c r="AU230" s="1005"/>
      <c r="AV230" s="938"/>
      <c r="AW230" s="938"/>
      <c r="AX230" s="938"/>
      <c r="AY230" s="938"/>
      <c r="AZ230" s="938"/>
      <c r="BA230" s="941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</row>
    <row r="231" spans="1:64" x14ac:dyDescent="0.35">
      <c r="A231" s="77"/>
      <c r="B231" s="1001"/>
      <c r="C231" s="80"/>
      <c r="D231" s="136"/>
      <c r="E231" s="136"/>
      <c r="F231" s="105"/>
      <c r="G231" s="136"/>
      <c r="H231" s="136"/>
      <c r="I231" s="136"/>
      <c r="J231" s="136"/>
      <c r="K231" s="136"/>
      <c r="L231" s="105"/>
      <c r="M231" s="136"/>
      <c r="N231" s="136"/>
      <c r="O231" s="105"/>
      <c r="P231" s="136"/>
      <c r="Q231" s="136"/>
      <c r="R231" s="136"/>
      <c r="S231" s="157"/>
      <c r="T231" s="158"/>
      <c r="U231" s="136"/>
      <c r="V231" s="136"/>
      <c r="W231" s="136"/>
      <c r="X231" s="80"/>
      <c r="Y231" s="136"/>
      <c r="Z231" s="136"/>
      <c r="AA231" s="105"/>
      <c r="AB231" s="136"/>
      <c r="AC231" s="136"/>
      <c r="AD231" s="105"/>
      <c r="AE231" s="136"/>
      <c r="AF231" s="136"/>
      <c r="AG231" s="105"/>
      <c r="AH231" s="136"/>
      <c r="AI231" s="136"/>
      <c r="AJ231" s="141"/>
      <c r="AK231" s="136"/>
      <c r="AL231" s="136"/>
      <c r="AM231" s="141"/>
      <c r="AN231" s="136"/>
      <c r="AO231" s="136"/>
      <c r="AP231" s="141"/>
      <c r="AQ231" s="136"/>
      <c r="AR231" s="136"/>
      <c r="AS231" s="141"/>
      <c r="AT231" s="105"/>
      <c r="AU231" s="1005"/>
      <c r="AV231" s="938"/>
      <c r="AW231" s="938"/>
      <c r="AX231" s="938"/>
      <c r="AY231" s="938"/>
      <c r="AZ231" s="938"/>
      <c r="BA231" s="941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</row>
    <row r="232" spans="1:64" x14ac:dyDescent="0.35">
      <c r="A232" s="77"/>
      <c r="B232" s="1001"/>
      <c r="C232" s="143"/>
      <c r="D232" s="143">
        <f>AQ221+1</f>
        <v>275</v>
      </c>
      <c r="E232" s="143"/>
      <c r="F232" s="131"/>
      <c r="G232" s="143">
        <f>D232+1</f>
        <v>276</v>
      </c>
      <c r="H232" s="143"/>
      <c r="I232" s="131"/>
      <c r="J232" s="143">
        <f>G232+1</f>
        <v>277</v>
      </c>
      <c r="K232" s="143"/>
      <c r="L232" s="131"/>
      <c r="M232" s="143">
        <f>J232+1</f>
        <v>278</v>
      </c>
      <c r="N232" s="143"/>
      <c r="O232" s="131"/>
      <c r="P232" s="143">
        <f>M232+1</f>
        <v>279</v>
      </c>
      <c r="Q232" s="143"/>
      <c r="R232" s="131"/>
      <c r="S232" s="143">
        <f>P232+1</f>
        <v>280</v>
      </c>
      <c r="T232" s="143"/>
      <c r="U232" s="131"/>
      <c r="V232" s="143">
        <f>S232+1</f>
        <v>281</v>
      </c>
      <c r="W232" s="143"/>
      <c r="X232" s="143"/>
      <c r="Y232" s="143">
        <f>V232+1</f>
        <v>282</v>
      </c>
      <c r="Z232" s="143"/>
      <c r="AA232" s="131"/>
      <c r="AB232" s="143">
        <f>Y232+1</f>
        <v>283</v>
      </c>
      <c r="AC232" s="143"/>
      <c r="AD232" s="131"/>
      <c r="AE232" s="143">
        <f>AB232+1</f>
        <v>284</v>
      </c>
      <c r="AF232" s="143"/>
      <c r="AG232" s="131"/>
      <c r="AH232" s="143">
        <f>AE232+1</f>
        <v>285</v>
      </c>
      <c r="AI232" s="143"/>
      <c r="AJ232" s="143"/>
      <c r="AK232" s="143">
        <f>AH232+1</f>
        <v>286</v>
      </c>
      <c r="AL232" s="143"/>
      <c r="AM232" s="143"/>
      <c r="AN232" s="143">
        <f>AK232+1</f>
        <v>287</v>
      </c>
      <c r="AO232" s="143"/>
      <c r="AP232" s="143"/>
      <c r="AQ232" s="143">
        <f>AN232+1</f>
        <v>288</v>
      </c>
      <c r="AR232" s="143"/>
      <c r="AS232" s="143"/>
      <c r="AT232" s="105"/>
      <c r="AU232" s="1005"/>
      <c r="AV232" s="938"/>
      <c r="AW232" s="938"/>
      <c r="AX232" s="938"/>
      <c r="AY232" s="938"/>
      <c r="AZ232" s="938"/>
      <c r="BA232" s="941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</row>
    <row r="233" spans="1:64" x14ac:dyDescent="0.35">
      <c r="A233" s="77"/>
      <c r="B233" s="1001"/>
      <c r="AT233" s="105"/>
      <c r="AU233" s="1005"/>
      <c r="AV233" s="938"/>
      <c r="AW233" s="938"/>
      <c r="AX233" s="938"/>
      <c r="AY233" s="938"/>
      <c r="AZ233" s="938"/>
      <c r="BA233" s="941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</row>
    <row r="234" spans="1:64" x14ac:dyDescent="0.35">
      <c r="A234" s="77"/>
      <c r="B234" s="1001"/>
      <c r="C234" s="920" t="s">
        <v>106</v>
      </c>
      <c r="D234" s="921"/>
      <c r="E234" s="921"/>
      <c r="F234" s="921"/>
      <c r="G234" s="921"/>
      <c r="H234" s="921"/>
      <c r="I234" s="921"/>
      <c r="J234" s="921"/>
      <c r="K234" s="921"/>
      <c r="L234" s="921"/>
      <c r="M234" s="921"/>
      <c r="N234" s="921"/>
      <c r="O234" s="921"/>
      <c r="P234" s="921"/>
      <c r="Q234" s="921"/>
      <c r="R234" s="921"/>
      <c r="S234" s="921"/>
      <c r="T234" s="921"/>
      <c r="U234" s="921"/>
      <c r="V234" s="921"/>
      <c r="W234" s="921"/>
      <c r="X234" s="921"/>
      <c r="Y234" s="921"/>
      <c r="Z234" s="921"/>
      <c r="AA234" s="921"/>
      <c r="AB234" s="921"/>
      <c r="AC234" s="921"/>
      <c r="AD234" s="921"/>
      <c r="AE234" s="921"/>
      <c r="AF234" s="921"/>
      <c r="AG234" s="921"/>
      <c r="AH234" s="921"/>
      <c r="AI234" s="921"/>
      <c r="AJ234" s="921"/>
      <c r="AK234" s="921"/>
      <c r="AL234" s="921"/>
      <c r="AM234" s="921"/>
      <c r="AN234" s="921"/>
      <c r="AO234" s="921"/>
      <c r="AP234" s="921"/>
      <c r="AQ234" s="921"/>
      <c r="AR234" s="921"/>
      <c r="AS234" s="921"/>
      <c r="AT234" s="105"/>
      <c r="AU234" s="1005"/>
      <c r="AV234" s="938"/>
      <c r="AW234" s="938"/>
      <c r="AX234" s="938"/>
      <c r="AY234" s="938"/>
      <c r="AZ234" s="938"/>
      <c r="BA234" s="941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</row>
    <row r="235" spans="1:64" ht="17" thickBot="1" x14ac:dyDescent="0.4">
      <c r="A235" s="77"/>
      <c r="B235" s="1001"/>
      <c r="C235" s="80"/>
      <c r="D235" s="80"/>
      <c r="E235" s="80"/>
      <c r="F235" s="105"/>
      <c r="G235" s="80"/>
      <c r="H235" s="80"/>
      <c r="I235" s="105"/>
      <c r="J235" s="80"/>
      <c r="K235" s="80"/>
      <c r="L235" s="105"/>
      <c r="M235" s="80"/>
      <c r="N235" s="80"/>
      <c r="O235" s="105"/>
      <c r="P235" s="80"/>
      <c r="Q235" s="80"/>
      <c r="R235" s="105"/>
      <c r="S235" s="80"/>
      <c r="T235" s="80"/>
      <c r="U235" s="184"/>
      <c r="V235" s="80"/>
      <c r="W235" s="80"/>
      <c r="X235" s="105"/>
      <c r="Y235" s="80"/>
      <c r="Z235" s="80"/>
      <c r="AA235" s="105"/>
      <c r="AB235" s="80"/>
      <c r="AC235" s="80"/>
      <c r="AD235" s="105"/>
      <c r="AE235" s="80"/>
      <c r="AF235" s="80"/>
      <c r="AG235" s="105"/>
      <c r="AH235" s="80"/>
      <c r="AI235" s="80"/>
      <c r="AJ235" s="105"/>
      <c r="AK235" s="80"/>
      <c r="AL235" s="80"/>
      <c r="AM235" s="105"/>
      <c r="AN235" s="80"/>
      <c r="AO235" s="80"/>
      <c r="AP235" s="184"/>
      <c r="AQ235" s="80"/>
      <c r="AR235" s="80"/>
      <c r="AS235" s="105"/>
      <c r="AT235" s="105"/>
      <c r="AU235" s="1005"/>
      <c r="AV235" s="939"/>
      <c r="AW235" s="939"/>
      <c r="AX235" s="939"/>
      <c r="AY235" s="939"/>
      <c r="AZ235" s="939"/>
      <c r="BA235" s="942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</row>
    <row r="236" spans="1:64" ht="17.5" thickTop="1" thickBot="1" x14ac:dyDescent="0.4">
      <c r="A236" s="77"/>
      <c r="B236" s="1001"/>
      <c r="C236" s="80"/>
      <c r="D236" s="167"/>
      <c r="E236" s="168"/>
      <c r="F236" s="169"/>
      <c r="G236" s="923"/>
      <c r="H236" s="923"/>
      <c r="I236" s="169"/>
      <c r="J236" s="923"/>
      <c r="K236" s="923"/>
      <c r="L236" s="169"/>
      <c r="M236" s="923"/>
      <c r="N236" s="923"/>
      <c r="O236" s="169"/>
      <c r="P236" s="923"/>
      <c r="Q236" s="923"/>
      <c r="R236" s="169"/>
      <c r="S236" s="923" t="s">
        <v>107</v>
      </c>
      <c r="T236" s="923"/>
      <c r="U236" s="169"/>
      <c r="V236" s="923"/>
      <c r="W236" s="923"/>
      <c r="X236" s="169"/>
      <c r="Y236" s="923"/>
      <c r="Z236" s="923"/>
      <c r="AA236" s="169"/>
      <c r="AB236" s="923"/>
      <c r="AC236" s="923"/>
      <c r="AD236" s="169"/>
      <c r="AE236" s="923"/>
      <c r="AF236" s="923"/>
      <c r="AG236" s="169"/>
      <c r="AH236" s="923"/>
      <c r="AI236" s="923"/>
      <c r="AJ236" s="169"/>
      <c r="AK236" s="923" t="s">
        <v>107</v>
      </c>
      <c r="AL236" s="923"/>
      <c r="AM236" s="169"/>
      <c r="AN236" s="923" t="s">
        <v>107</v>
      </c>
      <c r="AO236" s="923"/>
      <c r="AP236" s="169"/>
      <c r="AQ236" s="922" t="s">
        <v>107</v>
      </c>
      <c r="AR236" s="922"/>
      <c r="AS236" s="105"/>
      <c r="AT236" s="105"/>
      <c r="AU236" s="1005"/>
      <c r="AV236" s="918">
        <v>14</v>
      </c>
      <c r="AW236" s="918">
        <f>COUNTIF(D235:AR236,"FC")</f>
        <v>4</v>
      </c>
      <c r="AX236" s="918">
        <f>COUNTIF(C235:AS238,"EC")</f>
        <v>0</v>
      </c>
      <c r="AY236" s="918">
        <f>COUNTIF(A238:AR239,"E")</f>
        <v>4</v>
      </c>
      <c r="AZ236" s="918">
        <f>COUNTIF(J235:AR235,"TW")</f>
        <v>0</v>
      </c>
      <c r="BA236" s="91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</row>
    <row r="237" spans="1:64" ht="17.5" thickTop="1" thickBot="1" x14ac:dyDescent="0.4">
      <c r="A237" s="77"/>
      <c r="B237" s="1001"/>
      <c r="C237" s="105"/>
      <c r="D237" s="161" t="s">
        <v>85</v>
      </c>
      <c r="E237" s="162" t="s">
        <v>86</v>
      </c>
      <c r="F237" s="169"/>
      <c r="G237" s="161" t="s">
        <v>85</v>
      </c>
      <c r="H237" s="162" t="s">
        <v>86</v>
      </c>
      <c r="I237" s="169"/>
      <c r="J237" s="161" t="s">
        <v>85</v>
      </c>
      <c r="K237" s="162" t="s">
        <v>86</v>
      </c>
      <c r="L237" s="169"/>
      <c r="M237" s="161" t="s">
        <v>85</v>
      </c>
      <c r="N237" s="162" t="s">
        <v>86</v>
      </c>
      <c r="O237" s="169"/>
      <c r="P237" s="161" t="s">
        <v>85</v>
      </c>
      <c r="Q237" s="162" t="s">
        <v>86</v>
      </c>
      <c r="R237" s="169"/>
      <c r="S237" s="170" t="s">
        <v>85</v>
      </c>
      <c r="T237" s="171" t="s">
        <v>86</v>
      </c>
      <c r="U237" s="169"/>
      <c r="V237" s="161" t="s">
        <v>85</v>
      </c>
      <c r="W237" s="162" t="s">
        <v>86</v>
      </c>
      <c r="X237" s="169"/>
      <c r="Y237" s="161" t="s">
        <v>85</v>
      </c>
      <c r="Z237" s="162" t="s">
        <v>86</v>
      </c>
      <c r="AA237" s="169"/>
      <c r="AB237" s="161" t="s">
        <v>85</v>
      </c>
      <c r="AC237" s="162" t="s">
        <v>86</v>
      </c>
      <c r="AD237" s="169"/>
      <c r="AE237" s="161" t="s">
        <v>85</v>
      </c>
      <c r="AF237" s="162" t="s">
        <v>86</v>
      </c>
      <c r="AG237" s="169"/>
      <c r="AH237" s="161" t="s">
        <v>85</v>
      </c>
      <c r="AI237" s="162" t="s">
        <v>86</v>
      </c>
      <c r="AJ237" s="169"/>
      <c r="AK237" s="170" t="s">
        <v>85</v>
      </c>
      <c r="AL237" s="171" t="s">
        <v>86</v>
      </c>
      <c r="AM237" s="169"/>
      <c r="AN237" s="170" t="s">
        <v>85</v>
      </c>
      <c r="AO237" s="171" t="s">
        <v>86</v>
      </c>
      <c r="AP237" s="169"/>
      <c r="AQ237" s="170" t="s">
        <v>85</v>
      </c>
      <c r="AR237" s="171" t="s">
        <v>86</v>
      </c>
      <c r="AS237" s="156"/>
      <c r="AT237" s="105"/>
      <c r="AU237" s="1005"/>
      <c r="AV237" s="918"/>
      <c r="AW237" s="918"/>
      <c r="AX237" s="918"/>
      <c r="AY237" s="918"/>
      <c r="AZ237" s="918"/>
      <c r="BA237" s="91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</row>
    <row r="238" spans="1:64" ht="17.5" thickTop="1" thickBot="1" x14ac:dyDescent="0.4">
      <c r="A238" s="77"/>
      <c r="B238" s="1001"/>
      <c r="C238" s="105"/>
      <c r="D238" s="163" t="s">
        <v>89</v>
      </c>
      <c r="E238" s="164" t="s">
        <v>90</v>
      </c>
      <c r="F238" s="169"/>
      <c r="G238" s="163" t="s">
        <v>89</v>
      </c>
      <c r="H238" s="164" t="s">
        <v>90</v>
      </c>
      <c r="I238" s="169" t="s">
        <v>68</v>
      </c>
      <c r="J238" s="163" t="s">
        <v>89</v>
      </c>
      <c r="K238" s="164" t="s">
        <v>90</v>
      </c>
      <c r="L238" s="169"/>
      <c r="M238" s="163" t="s">
        <v>89</v>
      </c>
      <c r="N238" s="164" t="s">
        <v>90</v>
      </c>
      <c r="O238" s="169"/>
      <c r="P238" s="163" t="s">
        <v>89</v>
      </c>
      <c r="Q238" s="164" t="s">
        <v>90</v>
      </c>
      <c r="R238" s="169"/>
      <c r="S238" s="174" t="s">
        <v>89</v>
      </c>
      <c r="T238" s="175" t="s">
        <v>90</v>
      </c>
      <c r="U238" s="169"/>
      <c r="V238" s="163" t="s">
        <v>89</v>
      </c>
      <c r="W238" s="164" t="s">
        <v>90</v>
      </c>
      <c r="X238" s="169"/>
      <c r="Y238" s="163" t="s">
        <v>89</v>
      </c>
      <c r="Z238" s="164" t="s">
        <v>90</v>
      </c>
      <c r="AA238" s="169"/>
      <c r="AB238" s="163" t="s">
        <v>89</v>
      </c>
      <c r="AC238" s="164" t="s">
        <v>90</v>
      </c>
      <c r="AD238" s="169"/>
      <c r="AE238" s="163" t="s">
        <v>89</v>
      </c>
      <c r="AF238" s="164" t="s">
        <v>90</v>
      </c>
      <c r="AG238" s="169"/>
      <c r="AH238" s="163" t="s">
        <v>89</v>
      </c>
      <c r="AI238" s="164" t="s">
        <v>90</v>
      </c>
      <c r="AJ238" s="169"/>
      <c r="AK238" s="174" t="s">
        <v>89</v>
      </c>
      <c r="AL238" s="175" t="s">
        <v>90</v>
      </c>
      <c r="AM238" s="169"/>
      <c r="AN238" s="174" t="s">
        <v>89</v>
      </c>
      <c r="AO238" s="175" t="s">
        <v>90</v>
      </c>
      <c r="AP238" s="169"/>
      <c r="AQ238" s="174" t="s">
        <v>89</v>
      </c>
      <c r="AR238" s="175" t="s">
        <v>90</v>
      </c>
      <c r="AS238" s="156"/>
      <c r="AT238" s="105"/>
      <c r="AU238" s="1005"/>
      <c r="AV238" s="918"/>
      <c r="AW238" s="918"/>
      <c r="AX238" s="918"/>
      <c r="AY238" s="918"/>
      <c r="AZ238" s="918"/>
      <c r="BA238" s="91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</row>
    <row r="239" spans="1:64" ht="17" thickTop="1" x14ac:dyDescent="0.35">
      <c r="A239" s="77"/>
      <c r="B239" s="1001"/>
      <c r="C239" s="80"/>
      <c r="D239" s="165">
        <v>0</v>
      </c>
      <c r="E239" s="166" t="str">
        <f>VLOOKUP(D243,'[1]FDN Details'!$B215:Q693,16,0)</f>
        <v>-</v>
      </c>
      <c r="F239" s="178">
        <f>VLOOKUP(D243,'[1]FDN Details'!$B215:P693,15,0)</f>
        <v>474</v>
      </c>
      <c r="G239" s="165">
        <v>0</v>
      </c>
      <c r="H239" s="166" t="str">
        <f>VLOOKUP(G243,'[1]FDN Details'!$B215:T693,16,0)</f>
        <v>-</v>
      </c>
      <c r="I239" s="178">
        <f>VLOOKUP(G243,'[1]FDN Details'!$B215:S693,15,0)</f>
        <v>224</v>
      </c>
      <c r="J239" s="165">
        <v>0</v>
      </c>
      <c r="K239" s="166" t="str">
        <f>VLOOKUP(J243,'[1]FDN Details'!$B215:W693,16,0)</f>
        <v>-</v>
      </c>
      <c r="L239" s="178">
        <f>VLOOKUP(J243,'[1]FDN Details'!$B215:V693,15,0)</f>
        <v>409</v>
      </c>
      <c r="M239" s="165">
        <v>0</v>
      </c>
      <c r="N239" s="166" t="str">
        <f>VLOOKUP(M243,'[1]FDN Details'!$B215:Z693,16,0)</f>
        <v>-</v>
      </c>
      <c r="O239" s="178">
        <f>VLOOKUP(M243,'[1]FDN Details'!$B215:Y693,15,0)</f>
        <v>374</v>
      </c>
      <c r="P239" s="165">
        <v>0</v>
      </c>
      <c r="Q239" s="166" t="str">
        <f>VLOOKUP(P243,'[1]FDN Details'!$B215:AC693,16,0)</f>
        <v>-</v>
      </c>
      <c r="R239" s="178">
        <f>VLOOKUP(P243,'[1]FDN Details'!$B215:AB693,15,0)</f>
        <v>413</v>
      </c>
      <c r="S239" s="179" t="s">
        <v>108</v>
      </c>
      <c r="T239" s="180" t="str">
        <f>VLOOKUP(S243,'[1]FDN Details'!$B215:AF693,16,0)</f>
        <v>WET PADDY</v>
      </c>
      <c r="U239" s="178">
        <f>VLOOKUP(S243,'[1]FDN Details'!$B215:AE693,15,0)</f>
        <v>393</v>
      </c>
      <c r="V239" s="165">
        <v>0</v>
      </c>
      <c r="W239" s="166" t="str">
        <f>VLOOKUP(V243,'[1]FDN Details'!$B215:AI693,16,0)</f>
        <v>-</v>
      </c>
      <c r="X239" s="178">
        <f>VLOOKUP(V243,'[1]FDN Details'!$B215:AH693,15,0)</f>
        <v>435</v>
      </c>
      <c r="Y239" s="165">
        <v>0</v>
      </c>
      <c r="Z239" s="166" t="str">
        <f>VLOOKUP(Y243,'[1]FDN Details'!$B215:AL693,16,0)</f>
        <v>-</v>
      </c>
      <c r="AA239" s="178">
        <f>VLOOKUP(Y243,'[1]FDN Details'!$B215:AK693,15,0)</f>
        <v>390</v>
      </c>
      <c r="AB239" s="165">
        <v>0</v>
      </c>
      <c r="AC239" s="166" t="str">
        <f>VLOOKUP(AB243,'[1]FDN Details'!$B215:AO693,16,0)</f>
        <v>-</v>
      </c>
      <c r="AD239" s="178">
        <f>VLOOKUP(AB243,'[1]FDN Details'!$B215:AN693,15,0)</f>
        <v>416</v>
      </c>
      <c r="AE239" s="165">
        <v>0</v>
      </c>
      <c r="AF239" s="166" t="str">
        <f>VLOOKUP(AE243,'[1]FDN Details'!$B215:AR693,16,0)</f>
        <v>-</v>
      </c>
      <c r="AG239" s="178">
        <f>VLOOKUP(AE243,'[1]FDN Details'!$B215:AQ693,15,0)</f>
        <v>403</v>
      </c>
      <c r="AH239" s="165">
        <v>0</v>
      </c>
      <c r="AI239" s="166" t="str">
        <f>VLOOKUP(AH243,'[1]FDN Details'!$B215:AU693,16,0)</f>
        <v>-</v>
      </c>
      <c r="AJ239" s="178">
        <f>VLOOKUP(AH243,'[1]FDN Details'!$B215:AT693,15,0)</f>
        <v>384</v>
      </c>
      <c r="AK239" s="179" t="s">
        <v>108</v>
      </c>
      <c r="AL239" s="180" t="s">
        <v>47</v>
      </c>
      <c r="AM239" s="178">
        <f>VLOOKUP(AK243,'[1]FDN Details'!$B215:AW693,15,0)</f>
        <v>382</v>
      </c>
      <c r="AN239" s="179" t="s">
        <v>108</v>
      </c>
      <c r="AO239" s="180" t="str">
        <f>VLOOKUP(AN243,'[1]FDN Details'!$B215:BA693,16,0)</f>
        <v>WET PADDY</v>
      </c>
      <c r="AP239" s="178">
        <f>VLOOKUP(AN243,'[1]FDN Details'!$B215:AZ693,15,0)</f>
        <v>407</v>
      </c>
      <c r="AQ239" s="179" t="s">
        <v>108</v>
      </c>
      <c r="AR239" s="180" t="str">
        <f>VLOOKUP(AQ243,'[1]FDN Details'!$B215:BD693,16,0)</f>
        <v>WET PADDY</v>
      </c>
      <c r="AS239" s="125">
        <f>VLOOKUP(AQ243,'[1]FDN Details'!$B215:BC693,15,0)</f>
        <v>398</v>
      </c>
      <c r="AT239" s="105"/>
      <c r="AU239" s="1005"/>
      <c r="AV239" s="110"/>
      <c r="AW239" s="110"/>
      <c r="AX239" s="110"/>
      <c r="AY239" s="110"/>
      <c r="AZ239" s="110"/>
      <c r="BA239" s="114"/>
      <c r="BB239" s="83">
        <f>SUM(F239:AS239)</f>
        <v>5502</v>
      </c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</row>
    <row r="240" spans="1:64" x14ac:dyDescent="0.35">
      <c r="A240" s="77"/>
      <c r="B240" s="1001"/>
      <c r="C240" s="132"/>
      <c r="D240" s="909" t="str">
        <f>VLOOKUP(D243,'[1]FDN Details'!$B226:K704,2)</f>
        <v>99/5</v>
      </c>
      <c r="E240" s="909"/>
      <c r="F240" s="105"/>
      <c r="G240" s="909" t="str">
        <f>VLOOKUP(G243,'[1]FDN Details'!$B226:N704,2)</f>
        <v>100/0</v>
      </c>
      <c r="H240" s="909"/>
      <c r="I240" s="145" t="s">
        <v>105</v>
      </c>
      <c r="J240" s="909" t="str">
        <f>VLOOKUP(J243,'[1]FDN Details'!$B226:Q704,2)</f>
        <v>101/0</v>
      </c>
      <c r="K240" s="909"/>
      <c r="M240" s="943" t="str">
        <f>VLOOKUP(M243,'[1]FDN Details'!$B226:T704,2)</f>
        <v>101/1</v>
      </c>
      <c r="N240" s="943"/>
      <c r="O240" s="132"/>
      <c r="P240" s="943" t="str">
        <f>VLOOKUP(P243,'[1]FDN Details'!$B5:D483,2,0)</f>
        <v>102/0</v>
      </c>
      <c r="Q240" s="943"/>
      <c r="R240" s="105"/>
      <c r="S240" s="943" t="s">
        <v>114</v>
      </c>
      <c r="T240" s="943"/>
      <c r="U240" s="105"/>
      <c r="V240" s="943" t="s">
        <v>115</v>
      </c>
      <c r="W240" s="943"/>
      <c r="X240" s="105"/>
      <c r="Y240" s="909" t="s">
        <v>116</v>
      </c>
      <c r="Z240" s="909"/>
      <c r="AA240" s="105"/>
      <c r="AB240" s="909" t="s">
        <v>117</v>
      </c>
      <c r="AC240" s="909"/>
      <c r="AD240" s="105"/>
      <c r="AE240" s="909" t="s">
        <v>118</v>
      </c>
      <c r="AF240" s="909"/>
      <c r="AG240" s="105"/>
      <c r="AH240" s="909" t="s">
        <v>119</v>
      </c>
      <c r="AI240" s="909"/>
      <c r="AJ240" s="105"/>
      <c r="AK240" s="909" t="s">
        <v>44</v>
      </c>
      <c r="AL240" s="909"/>
      <c r="AM240" s="155"/>
      <c r="AN240" s="909" t="str">
        <f>VLOOKUP(AN243,'[1]FDN Details'!$B226:AU704,2)</f>
        <v>102/8</v>
      </c>
      <c r="AO240" s="909"/>
      <c r="AP240" s="105"/>
      <c r="AQ240" s="909" t="str">
        <f>VLOOKUP(AQ243,'[1]FDN Details'!$B226:AX704,2)</f>
        <v>102/9</v>
      </c>
      <c r="AR240" s="909"/>
      <c r="AS240" s="132"/>
      <c r="AT240" s="105"/>
      <c r="AU240" s="1005"/>
      <c r="AV240" s="110"/>
      <c r="AW240" s="110"/>
      <c r="AX240" s="110"/>
      <c r="AY240" s="110"/>
      <c r="AZ240" s="110"/>
      <c r="BA240" s="114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</row>
    <row r="241" spans="1:64" x14ac:dyDescent="0.35">
      <c r="A241" s="77"/>
      <c r="B241" s="1001"/>
      <c r="C241" s="132"/>
      <c r="D241" s="909" t="str">
        <f>VLOOKUP(D243,'[1]FDN Details'!$B226:K705,3)</f>
        <v>A+6</v>
      </c>
      <c r="E241" s="909"/>
      <c r="F241" s="105"/>
      <c r="G241" s="909" t="str">
        <f>VLOOKUP(G243,'[1]FDN Details'!$B226:N705,3)</f>
        <v>C1+9</v>
      </c>
      <c r="H241" s="909"/>
      <c r="I241" s="105"/>
      <c r="J241" s="909" t="str">
        <f>VLOOKUP(J243,'[1]FDN Details'!$B226:Q705,3)</f>
        <v>D60+9</v>
      </c>
      <c r="K241" s="909"/>
      <c r="L241" s="105"/>
      <c r="M241" s="909" t="str">
        <f>VLOOKUP(M243,'[1]FDN Details'!$B226:T705,3)</f>
        <v>A+0</v>
      </c>
      <c r="N241" s="909"/>
      <c r="O241" s="105"/>
      <c r="P241" s="909" t="str">
        <f>VLOOKUP(P243,'[1]FDN Details'!$B226:W705,3)</f>
        <v>C1+0</v>
      </c>
      <c r="Q241" s="909"/>
      <c r="R241" s="105"/>
      <c r="S241" s="909" t="s">
        <v>120</v>
      </c>
      <c r="T241" s="909"/>
      <c r="U241" s="105"/>
      <c r="V241" s="909" t="str">
        <f>VLOOKUP(V243,'[1]FDN Details'!$B226:AC705,3)</f>
        <v>A+9</v>
      </c>
      <c r="W241" s="909"/>
      <c r="X241" s="105"/>
      <c r="Y241" s="909" t="str">
        <f>VLOOKUP(Y243,'[1]FDN Details'!$B226:AF705,3)</f>
        <v>A+0</v>
      </c>
      <c r="Z241" s="909"/>
      <c r="AA241" s="105"/>
      <c r="AB241" s="909" t="str">
        <f>VLOOKUP(AB243,'[1]FDN Details'!$B226:AI705,3)</f>
        <v>A+0</v>
      </c>
      <c r="AC241" s="909"/>
      <c r="AD241" s="105"/>
      <c r="AE241" s="909" t="str">
        <f>VLOOKUP(AE243,'[1]FDN Details'!$B226:AL705,3)</f>
        <v>A+3</v>
      </c>
      <c r="AF241" s="909"/>
      <c r="AG241" s="105"/>
      <c r="AH241" s="909" t="str">
        <f>VLOOKUP(AH243,'[1]FDN Details'!$B226:AO705,3)</f>
        <v>A+0</v>
      </c>
      <c r="AI241" s="909"/>
      <c r="AJ241" s="105"/>
      <c r="AK241" s="909" t="str">
        <f>VLOOKUP(AK243,'[1]FDN Details'!$B226:AR705,3)</f>
        <v>A+0</v>
      </c>
      <c r="AL241" s="909"/>
      <c r="AM241" s="105"/>
      <c r="AN241" s="909" t="str">
        <f>VLOOKUP(AN243,'[1]FDN Details'!$B226:AU705,3)</f>
        <v>A+0</v>
      </c>
      <c r="AO241" s="909"/>
      <c r="AP241" s="105"/>
      <c r="AQ241" s="909" t="str">
        <f>VLOOKUP(AQ243,'[1]FDN Details'!$B226:AX705,3)</f>
        <v>A+3</v>
      </c>
      <c r="AR241" s="909"/>
      <c r="AS241" s="132"/>
      <c r="AT241" s="105"/>
      <c r="AU241" s="1005"/>
      <c r="AV241" s="110"/>
      <c r="AW241" s="110"/>
      <c r="AX241" s="110"/>
      <c r="AY241" s="110"/>
      <c r="AZ241" s="110"/>
      <c r="BA241" s="114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</row>
    <row r="242" spans="1:64" x14ac:dyDescent="0.35">
      <c r="A242" s="77"/>
      <c r="B242" s="1001"/>
      <c r="C242" s="80"/>
      <c r="D242" s="136"/>
      <c r="E242" s="136"/>
      <c r="F242" s="105"/>
      <c r="G242" s="136"/>
      <c r="H242" s="136"/>
      <c r="I242" s="136"/>
      <c r="J242" s="136"/>
      <c r="K242" s="136"/>
      <c r="L242" s="105"/>
      <c r="M242" s="136"/>
      <c r="N242" s="136"/>
      <c r="O242" s="105"/>
      <c r="P242" s="136"/>
      <c r="Q242" s="136"/>
      <c r="R242" s="136"/>
      <c r="S242" s="157"/>
      <c r="T242" s="158"/>
      <c r="U242" s="136"/>
      <c r="V242" s="136"/>
      <c r="W242" s="136"/>
      <c r="X242" s="80"/>
      <c r="Y242" s="136"/>
      <c r="Z242" s="136"/>
      <c r="AA242" s="105"/>
      <c r="AB242" s="136"/>
      <c r="AC242" s="136"/>
      <c r="AD242" s="105"/>
      <c r="AE242" s="136"/>
      <c r="AF242" s="136"/>
      <c r="AG242" s="105"/>
      <c r="AH242" s="136"/>
      <c r="AI242" s="136"/>
      <c r="AJ242" s="141"/>
      <c r="AK242" s="136"/>
      <c r="AL242" s="136"/>
      <c r="AM242" s="141"/>
      <c r="AN242" s="136"/>
      <c r="AO242" s="136"/>
      <c r="AP242" s="141"/>
      <c r="AQ242" s="136"/>
      <c r="AR242" s="136"/>
      <c r="AS242" s="141"/>
      <c r="AT242" s="105"/>
      <c r="AU242" s="1005"/>
      <c r="AV242" s="110"/>
      <c r="AW242" s="110"/>
      <c r="AX242" s="110"/>
      <c r="AY242" s="110"/>
      <c r="AZ242" s="110"/>
      <c r="BA242" s="114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</row>
    <row r="243" spans="1:64" x14ac:dyDescent="0.35">
      <c r="A243" s="77"/>
      <c r="B243" s="1001"/>
      <c r="C243" s="143"/>
      <c r="D243" s="143">
        <f>AQ232+1</f>
        <v>289</v>
      </c>
      <c r="E243" s="143"/>
      <c r="F243" s="131"/>
      <c r="G243" s="143">
        <f>D243+1</f>
        <v>290</v>
      </c>
      <c r="H243" s="143"/>
      <c r="I243" s="131"/>
      <c r="J243" s="143">
        <f>G243+1</f>
        <v>291</v>
      </c>
      <c r="K243" s="143"/>
      <c r="L243" s="131"/>
      <c r="M243" s="143">
        <f>J243+1</f>
        <v>292</v>
      </c>
      <c r="N243" s="143"/>
      <c r="O243" s="131"/>
      <c r="P243" s="143">
        <f>M243+1</f>
        <v>293</v>
      </c>
      <c r="Q243" s="143"/>
      <c r="R243" s="131"/>
      <c r="S243" s="143">
        <f>P243+1</f>
        <v>294</v>
      </c>
      <c r="T243" s="143"/>
      <c r="U243" s="131"/>
      <c r="V243" s="143">
        <f>S243+1</f>
        <v>295</v>
      </c>
      <c r="W243" s="143"/>
      <c r="X243" s="143"/>
      <c r="Y243" s="143">
        <f>V243+1</f>
        <v>296</v>
      </c>
      <c r="Z243" s="143"/>
      <c r="AA243" s="131"/>
      <c r="AB243" s="143">
        <f>Y243+1</f>
        <v>297</v>
      </c>
      <c r="AC243" s="143"/>
      <c r="AD243" s="131"/>
      <c r="AE243" s="143">
        <f>AB243+1</f>
        <v>298</v>
      </c>
      <c r="AF243" s="143"/>
      <c r="AG243" s="131"/>
      <c r="AH243" s="143">
        <f>AE243+1</f>
        <v>299</v>
      </c>
      <c r="AI243" s="143"/>
      <c r="AJ243" s="143"/>
      <c r="AK243" s="143">
        <f>AH243+1</f>
        <v>300</v>
      </c>
      <c r="AL243" s="143"/>
      <c r="AM243" s="143"/>
      <c r="AN243" s="143">
        <f>AK243+1</f>
        <v>301</v>
      </c>
      <c r="AO243" s="143"/>
      <c r="AP243" s="143"/>
      <c r="AQ243" s="143">
        <f>AN243+1</f>
        <v>302</v>
      </c>
      <c r="AR243" s="143"/>
      <c r="AS243" s="143"/>
      <c r="AT243" s="105"/>
      <c r="AU243" s="1005"/>
      <c r="AV243" s="110"/>
      <c r="AW243" s="110"/>
      <c r="AX243" s="110"/>
      <c r="AY243" s="110"/>
      <c r="AZ243" s="110"/>
      <c r="BA243" s="114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</row>
    <row r="244" spans="1:64" x14ac:dyDescent="0.35">
      <c r="A244" s="77"/>
      <c r="B244" s="1001"/>
      <c r="C244" s="920" t="s">
        <v>106</v>
      </c>
      <c r="D244" s="921"/>
      <c r="E244" s="921"/>
      <c r="F244" s="921"/>
      <c r="G244" s="921"/>
      <c r="H244" s="921"/>
      <c r="I244" s="921"/>
      <c r="J244" s="921"/>
      <c r="K244" s="921"/>
      <c r="L244" s="921"/>
      <c r="M244" s="921"/>
      <c r="N244" s="921"/>
      <c r="O244" s="921"/>
      <c r="P244" s="921"/>
      <c r="Q244" s="921"/>
      <c r="R244" s="921"/>
      <c r="S244" s="921"/>
      <c r="T244" s="921"/>
      <c r="U244" s="921"/>
      <c r="V244" s="921"/>
      <c r="W244" s="921"/>
      <c r="X244" s="921"/>
      <c r="Y244" s="921"/>
      <c r="Z244" s="921"/>
      <c r="AA244" s="921"/>
      <c r="AB244" s="921"/>
      <c r="AC244" s="921"/>
      <c r="AD244" s="921"/>
      <c r="AE244" s="921"/>
      <c r="AF244" s="921"/>
      <c r="AG244" s="921"/>
      <c r="AH244" s="921"/>
      <c r="AI244" s="921"/>
      <c r="AJ244" s="921"/>
      <c r="AK244" s="921"/>
      <c r="AL244" s="921"/>
      <c r="AM244" s="921"/>
      <c r="AN244" s="921"/>
      <c r="AO244" s="921"/>
      <c r="AP244" s="921"/>
      <c r="AQ244" s="921"/>
      <c r="AR244" s="921"/>
      <c r="AS244" s="921"/>
      <c r="AT244" s="105"/>
      <c r="AU244" s="1005"/>
      <c r="AV244" s="110"/>
      <c r="AW244" s="110"/>
      <c r="AX244" s="110"/>
      <c r="AY244" s="110"/>
      <c r="AZ244" s="110"/>
      <c r="BA244" s="114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</row>
    <row r="245" spans="1:64" x14ac:dyDescent="0.35">
      <c r="A245" s="77"/>
      <c r="B245" s="1001"/>
      <c r="C245" s="183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  <c r="AL245" s="141"/>
      <c r="AM245" s="141"/>
      <c r="AN245" s="141"/>
      <c r="AO245" s="141"/>
      <c r="AP245" s="141"/>
      <c r="AQ245" s="141"/>
      <c r="AR245" s="141"/>
      <c r="AS245" s="141"/>
      <c r="AT245" s="105"/>
      <c r="AU245" s="1005"/>
      <c r="AV245" s="110"/>
      <c r="AW245" s="110"/>
      <c r="AX245" s="110"/>
      <c r="AY245" s="110"/>
      <c r="AZ245" s="110"/>
      <c r="BA245" s="114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</row>
    <row r="246" spans="1:64" ht="17" thickBot="1" x14ac:dyDescent="0.4">
      <c r="A246" s="77"/>
      <c r="B246" s="1001"/>
      <c r="C246" s="80"/>
      <c r="D246" s="80"/>
      <c r="E246" s="80"/>
      <c r="F246" s="105"/>
      <c r="G246" s="80"/>
      <c r="H246" s="80"/>
      <c r="I246" s="105"/>
      <c r="J246" s="80"/>
      <c r="K246" s="80"/>
      <c r="L246" s="105"/>
      <c r="M246" s="80"/>
      <c r="N246" s="80"/>
      <c r="O246" s="105"/>
      <c r="P246" s="80"/>
      <c r="Q246" s="80"/>
      <c r="R246" s="105"/>
      <c r="S246" s="80"/>
      <c r="T246" s="80"/>
      <c r="U246" s="184"/>
      <c r="V246" s="80"/>
      <c r="W246" s="80"/>
      <c r="X246" s="105"/>
      <c r="Y246" s="80"/>
      <c r="Z246" s="80"/>
      <c r="AA246" s="105"/>
      <c r="AB246" s="80"/>
      <c r="AC246" s="80"/>
      <c r="AD246" s="105"/>
      <c r="AE246" s="80"/>
      <c r="AF246" s="80"/>
      <c r="AG246" s="105"/>
      <c r="AH246" s="80"/>
      <c r="AI246" s="80"/>
      <c r="AJ246" s="105"/>
      <c r="AK246" s="80"/>
      <c r="AL246" s="80"/>
      <c r="AM246" s="105"/>
      <c r="AN246" s="80"/>
      <c r="AO246" s="80"/>
      <c r="AP246" s="184"/>
      <c r="AQ246" s="80"/>
      <c r="AR246" s="80"/>
      <c r="AS246" s="105"/>
      <c r="AT246" s="105"/>
      <c r="AU246" s="1005"/>
      <c r="AV246" s="110"/>
      <c r="AW246" s="110"/>
      <c r="AX246" s="110"/>
      <c r="AY246" s="110"/>
      <c r="AZ246" s="110"/>
      <c r="BA246" s="114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</row>
    <row r="247" spans="1:64" ht="17.5" thickTop="1" thickBot="1" x14ac:dyDescent="0.4">
      <c r="A247" s="77"/>
      <c r="B247" s="1001"/>
      <c r="C247" s="80"/>
      <c r="D247" s="139"/>
      <c r="E247" s="113"/>
      <c r="F247" s="105"/>
      <c r="G247" s="919" t="s">
        <v>107</v>
      </c>
      <c r="H247" s="919"/>
      <c r="I247" s="105"/>
      <c r="J247" s="919"/>
      <c r="K247" s="919"/>
      <c r="L247" s="105"/>
      <c r="M247" s="919" t="s">
        <v>107</v>
      </c>
      <c r="N247" s="919"/>
      <c r="O247" s="105"/>
      <c r="P247" s="919" t="s">
        <v>107</v>
      </c>
      <c r="Q247" s="919"/>
      <c r="R247" s="105"/>
      <c r="S247" s="919" t="s">
        <v>107</v>
      </c>
      <c r="T247" s="919"/>
      <c r="U247" s="105"/>
      <c r="V247" s="919"/>
      <c r="W247" s="919"/>
      <c r="X247" s="105"/>
      <c r="Y247" s="919"/>
      <c r="Z247" s="919"/>
      <c r="AA247" s="105"/>
      <c r="AB247" s="919"/>
      <c r="AC247" s="919"/>
      <c r="AD247" s="105"/>
      <c r="AE247" s="919"/>
      <c r="AF247" s="919"/>
      <c r="AG247" s="105"/>
      <c r="AH247" s="919"/>
      <c r="AI247" s="919"/>
      <c r="AJ247" s="105"/>
      <c r="AK247" s="919"/>
      <c r="AL247" s="919"/>
      <c r="AM247" s="105"/>
      <c r="AN247" s="919"/>
      <c r="AO247" s="919"/>
      <c r="AP247" s="105"/>
      <c r="AQ247" s="936" t="s">
        <v>107</v>
      </c>
      <c r="AR247" s="936"/>
      <c r="AS247" s="105"/>
      <c r="AT247" s="105"/>
      <c r="AU247" s="1005"/>
      <c r="AV247" s="918">
        <v>14</v>
      </c>
      <c r="AW247" s="918">
        <f>COUNTIF(D246:AR247,"FC")</f>
        <v>5</v>
      </c>
      <c r="AX247" s="918">
        <f>COUNTIF(J245:AR245,"EC")</f>
        <v>0</v>
      </c>
      <c r="AY247" s="918">
        <f>COUNTIF(A249:AR250,"E")</f>
        <v>4</v>
      </c>
      <c r="AZ247" s="918">
        <f>COUNTIF(J246:AR246,"TW")</f>
        <v>0</v>
      </c>
      <c r="BA247" s="91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</row>
    <row r="248" spans="1:64" ht="17.5" thickTop="1" thickBot="1" x14ac:dyDescent="0.4">
      <c r="A248" s="77"/>
      <c r="B248" s="1001"/>
      <c r="C248" s="105"/>
      <c r="D248" s="161" t="s">
        <v>85</v>
      </c>
      <c r="E248" s="162" t="s">
        <v>86</v>
      </c>
      <c r="F248" s="169"/>
      <c r="G248" s="170" t="s">
        <v>85</v>
      </c>
      <c r="H248" s="171" t="s">
        <v>86</v>
      </c>
      <c r="I248" s="169"/>
      <c r="J248" s="161" t="s">
        <v>85</v>
      </c>
      <c r="K248" s="162" t="s">
        <v>86</v>
      </c>
      <c r="L248" s="169"/>
      <c r="M248" s="170" t="s">
        <v>85</v>
      </c>
      <c r="N248" s="171" t="s">
        <v>86</v>
      </c>
      <c r="O248" s="169"/>
      <c r="P248" s="170" t="s">
        <v>85</v>
      </c>
      <c r="Q248" s="171" t="s">
        <v>86</v>
      </c>
      <c r="R248" s="169"/>
      <c r="S248" s="170" t="s">
        <v>85</v>
      </c>
      <c r="T248" s="171" t="s">
        <v>86</v>
      </c>
      <c r="U248" s="169"/>
      <c r="V248" s="161" t="s">
        <v>85</v>
      </c>
      <c r="W248" s="162" t="s">
        <v>86</v>
      </c>
      <c r="X248" s="169"/>
      <c r="Y248" s="161" t="s">
        <v>85</v>
      </c>
      <c r="Z248" s="162" t="s">
        <v>86</v>
      </c>
      <c r="AA248" s="169"/>
      <c r="AB248" s="161" t="s">
        <v>85</v>
      </c>
      <c r="AC248" s="162" t="s">
        <v>86</v>
      </c>
      <c r="AD248" s="169"/>
      <c r="AE248" s="161" t="s">
        <v>85</v>
      </c>
      <c r="AF248" s="162" t="s">
        <v>86</v>
      </c>
      <c r="AG248" s="169"/>
      <c r="AH248" s="161" t="s">
        <v>85</v>
      </c>
      <c r="AI248" s="162" t="s">
        <v>86</v>
      </c>
      <c r="AJ248" s="169"/>
      <c r="AK248" s="161" t="s">
        <v>85</v>
      </c>
      <c r="AL248" s="162" t="s">
        <v>86</v>
      </c>
      <c r="AM248" s="169"/>
      <c r="AN248" s="745" t="s">
        <v>85</v>
      </c>
      <c r="AO248" s="746" t="s">
        <v>86</v>
      </c>
      <c r="AP248" s="169"/>
      <c r="AQ248" s="170" t="s">
        <v>85</v>
      </c>
      <c r="AR248" s="171" t="s">
        <v>86</v>
      </c>
      <c r="AS248" s="156"/>
      <c r="AT248" s="105"/>
      <c r="AU248" s="1005"/>
      <c r="AV248" s="918"/>
      <c r="AW248" s="918"/>
      <c r="AX248" s="918"/>
      <c r="AY248" s="918"/>
      <c r="AZ248" s="918"/>
      <c r="BA248" s="91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</row>
    <row r="249" spans="1:64" ht="17.5" thickTop="1" thickBot="1" x14ac:dyDescent="0.4">
      <c r="A249" s="77"/>
      <c r="B249" s="1001"/>
      <c r="C249" s="105"/>
      <c r="D249" s="163" t="s">
        <v>89</v>
      </c>
      <c r="E249" s="164" t="s">
        <v>90</v>
      </c>
      <c r="F249" s="169"/>
      <c r="G249" s="174" t="s">
        <v>89</v>
      </c>
      <c r="H249" s="175" t="s">
        <v>90</v>
      </c>
      <c r="I249" s="169" t="s">
        <v>68</v>
      </c>
      <c r="J249" s="163" t="s">
        <v>89</v>
      </c>
      <c r="K249" s="164" t="s">
        <v>90</v>
      </c>
      <c r="L249" s="169"/>
      <c r="M249" s="174" t="s">
        <v>89</v>
      </c>
      <c r="N249" s="175" t="s">
        <v>90</v>
      </c>
      <c r="O249" s="169"/>
      <c r="P249" s="174" t="s">
        <v>89</v>
      </c>
      <c r="Q249" s="175" t="s">
        <v>90</v>
      </c>
      <c r="R249" s="169"/>
      <c r="S249" s="174" t="s">
        <v>89</v>
      </c>
      <c r="T249" s="175" t="s">
        <v>90</v>
      </c>
      <c r="U249" s="169"/>
      <c r="V249" s="163" t="s">
        <v>89</v>
      </c>
      <c r="W249" s="164" t="s">
        <v>90</v>
      </c>
      <c r="X249" s="169"/>
      <c r="Y249" s="163" t="s">
        <v>89</v>
      </c>
      <c r="Z249" s="164" t="s">
        <v>90</v>
      </c>
      <c r="AA249" s="169"/>
      <c r="AB249" s="163" t="s">
        <v>89</v>
      </c>
      <c r="AC249" s="164" t="s">
        <v>90</v>
      </c>
      <c r="AD249" s="169"/>
      <c r="AE249" s="163" t="s">
        <v>89</v>
      </c>
      <c r="AF249" s="164" t="s">
        <v>90</v>
      </c>
      <c r="AG249" s="169"/>
      <c r="AH249" s="163" t="s">
        <v>89</v>
      </c>
      <c r="AI249" s="164" t="s">
        <v>90</v>
      </c>
      <c r="AJ249" s="169"/>
      <c r="AK249" s="163" t="s">
        <v>89</v>
      </c>
      <c r="AL249" s="164" t="s">
        <v>90</v>
      </c>
      <c r="AM249" s="169"/>
      <c r="AN249" s="747" t="s">
        <v>89</v>
      </c>
      <c r="AO249" s="748" t="s">
        <v>90</v>
      </c>
      <c r="AP249" s="169"/>
      <c r="AQ249" s="174" t="s">
        <v>89</v>
      </c>
      <c r="AR249" s="175" t="s">
        <v>90</v>
      </c>
      <c r="AS249" s="156"/>
      <c r="AT249" s="105"/>
      <c r="AU249" s="1005"/>
      <c r="AV249" s="918"/>
      <c r="AW249" s="918"/>
      <c r="AX249" s="918"/>
      <c r="AY249" s="918"/>
      <c r="AZ249" s="918"/>
      <c r="BA249" s="91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</row>
    <row r="250" spans="1:64" ht="17" thickTop="1" x14ac:dyDescent="0.35">
      <c r="A250" s="77"/>
      <c r="B250" s="1001"/>
      <c r="C250" s="80"/>
      <c r="D250" s="165">
        <v>0</v>
      </c>
      <c r="E250" s="166" t="str">
        <f>VLOOKUP(D254,'[1]FDN Details'!$B226:Q704,16,0)</f>
        <v>-</v>
      </c>
      <c r="F250" s="178">
        <f>VLOOKUP(D254,'[1]FDN Details'!$B226:P704,15,0)</f>
        <v>395</v>
      </c>
      <c r="G250" s="179" t="s">
        <v>108</v>
      </c>
      <c r="H250" s="180" t="str">
        <f>VLOOKUP(G254,'[1]FDN Details'!$B226:T704,16,0)</f>
        <v>-</v>
      </c>
      <c r="I250" s="178">
        <f>VLOOKUP(G254,'[1]FDN Details'!$B226:S704,15,0)</f>
        <v>450</v>
      </c>
      <c r="J250" s="165">
        <v>0</v>
      </c>
      <c r="K250" s="166" t="str">
        <f>VLOOKUP(J254,'[1]FDN Details'!$B226:W704,16,0)</f>
        <v>-</v>
      </c>
      <c r="L250" s="178">
        <f>VLOOKUP(J254,'[1]FDN Details'!$B226:V704,15,0)</f>
        <v>464</v>
      </c>
      <c r="M250" s="179" t="s">
        <v>108</v>
      </c>
      <c r="N250" s="180" t="str">
        <f>VLOOKUP(M254,'[1]FDN Details'!$B226:Z704,16,0)</f>
        <v>WET PADDY</v>
      </c>
      <c r="O250" s="178">
        <f>VLOOKUP(M254,'[1]FDN Details'!$B226:Y704,15,0)</f>
        <v>385</v>
      </c>
      <c r="P250" s="179" t="s">
        <v>108</v>
      </c>
      <c r="Q250" s="180" t="str">
        <f>VLOOKUP(P254,'[1]FDN Details'!$B226:AC704,16,0)</f>
        <v>WET PADDY</v>
      </c>
      <c r="R250" s="178">
        <f>VLOOKUP(P254,'[1]FDN Details'!$B226:AB704,15,0)</f>
        <v>334</v>
      </c>
      <c r="S250" s="179" t="s">
        <v>108</v>
      </c>
      <c r="T250" s="180" t="str">
        <f>VLOOKUP(S254,'[1]FDN Details'!$B226:AF704,16,0)</f>
        <v>WET PADDY</v>
      </c>
      <c r="U250" s="178">
        <f>VLOOKUP(S254,'[1]FDN Details'!$B226:AE704,15,0)</f>
        <v>426</v>
      </c>
      <c r="V250" s="165">
        <v>0</v>
      </c>
      <c r="W250" s="166" t="str">
        <f>VLOOKUP(V254,'[1]FDN Details'!$B226:AI704,16,0)</f>
        <v>-</v>
      </c>
      <c r="X250" s="178">
        <f>VLOOKUP(V254,'[1]FDN Details'!$B226:AH704,15,0)</f>
        <v>411</v>
      </c>
      <c r="Y250" s="165">
        <v>0</v>
      </c>
      <c r="Z250" s="166" t="str">
        <f>VLOOKUP(Y254,'[1]FDN Details'!$B226:AL704,16,0)</f>
        <v>-</v>
      </c>
      <c r="AA250" s="178">
        <f>VLOOKUP(Y254,'[1]FDN Details'!$B226:AK704,15,0)</f>
        <v>325</v>
      </c>
      <c r="AB250" s="165">
        <v>0</v>
      </c>
      <c r="AC250" s="166" t="str">
        <f>VLOOKUP(AB254,'[1]FDN Details'!$B226:AO704,16,0)</f>
        <v>-</v>
      </c>
      <c r="AD250" s="178">
        <f>VLOOKUP(AB254,'[1]FDN Details'!$B226:AN704,15,0)</f>
        <v>452</v>
      </c>
      <c r="AE250" s="165">
        <v>0</v>
      </c>
      <c r="AF250" s="166" t="str">
        <f>VLOOKUP(AE254,'[1]FDN Details'!$B226:AR704,16,0)</f>
        <v>-</v>
      </c>
      <c r="AG250" s="178">
        <f>VLOOKUP(AE254,'[1]FDN Details'!$B226:AQ704,15,0)</f>
        <v>245</v>
      </c>
      <c r="AH250" s="165">
        <v>0</v>
      </c>
      <c r="AI250" s="166" t="str">
        <f>VLOOKUP(AH254,'[1]FDN Details'!$B226:AU704,16,0)</f>
        <v>-</v>
      </c>
      <c r="AJ250" s="178">
        <f>VLOOKUP(AH254,'[1]FDN Details'!$B226:AT704,15,0)</f>
        <v>424</v>
      </c>
      <c r="AK250" s="165">
        <v>0</v>
      </c>
      <c r="AL250" s="166" t="str">
        <f>VLOOKUP(AK254,'[1]FDN Details'!$B226:AX704,16,0)</f>
        <v>-</v>
      </c>
      <c r="AM250" s="178">
        <f>VLOOKUP(AK254,'[1]FDN Details'!$B226:AW704,15,0)</f>
        <v>424.702</v>
      </c>
      <c r="AN250" s="749">
        <v>0</v>
      </c>
      <c r="AO250" s="750" t="str">
        <f>VLOOKUP(AN254,'[1]FDN Details'!$B226:BA704,16,0)</f>
        <v>-</v>
      </c>
      <c r="AP250" s="178">
        <f>VLOOKUP(AN254,'[1]FDN Details'!$B226:AZ704,15,0)</f>
        <v>390</v>
      </c>
      <c r="AQ250" s="179"/>
      <c r="AR250" s="180" t="str">
        <f>VLOOKUP(AQ254,'[1]FDN Details'!$B226:BD704,16,0)</f>
        <v>WFR</v>
      </c>
      <c r="AS250" s="125">
        <f>VLOOKUP(AQ254,'[1]FDN Details'!$B226:BC704,15,0)</f>
        <v>350</v>
      </c>
      <c r="AT250" s="105"/>
      <c r="AU250" s="1005"/>
      <c r="AV250" s="937"/>
      <c r="AW250" s="937"/>
      <c r="AX250" s="937"/>
      <c r="AY250" s="937"/>
      <c r="AZ250" s="937"/>
      <c r="BA250" s="940"/>
      <c r="BB250" s="83">
        <f>SUM(F250:AS250)</f>
        <v>5475.7020000000002</v>
      </c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</row>
    <row r="251" spans="1:64" x14ac:dyDescent="0.35">
      <c r="A251" s="77"/>
      <c r="B251" s="1001"/>
      <c r="C251" s="132"/>
      <c r="D251" s="909" t="str">
        <f>VLOOKUP(D254,'[1]FDN Details'!$B237:K715,2)</f>
        <v>102/10</v>
      </c>
      <c r="E251" s="909"/>
      <c r="F251" s="105"/>
      <c r="G251" s="909" t="str">
        <f>VLOOKUP(G254,'[1]FDN Details'!$B237:N715,2)</f>
        <v>102/11</v>
      </c>
      <c r="H251" s="909"/>
      <c r="I251" s="132"/>
      <c r="J251" s="909" t="str">
        <f>VLOOKUP(J254,'[1]FDN Details'!$B237:Q715,2)</f>
        <v>103/0</v>
      </c>
      <c r="K251" s="909"/>
      <c r="L251" s="132"/>
      <c r="M251" s="909" t="str">
        <f>VLOOKUP(M254,'[1]FDN Details'!$B237:T715,2)</f>
        <v>103/1</v>
      </c>
      <c r="N251" s="909"/>
      <c r="O251" s="132"/>
      <c r="P251" s="909" t="str">
        <f>VLOOKUP(P254,'[1]FDN Details'!$B237:W715,2)</f>
        <v>103/2</v>
      </c>
      <c r="Q251" s="909"/>
      <c r="R251" s="105"/>
      <c r="S251" s="909" t="str">
        <f>VLOOKUP(S254,'[1]FDN Details'!$B237:Z715,2)</f>
        <v>103/3</v>
      </c>
      <c r="T251" s="909"/>
      <c r="U251" s="105"/>
      <c r="V251" s="909" t="str">
        <f>VLOOKUP(V254,'[1]FDN Details'!$B237:AC715,2)</f>
        <v>104/0</v>
      </c>
      <c r="W251" s="909"/>
      <c r="X251" s="105"/>
      <c r="Y251" s="909" t="str">
        <f>VLOOKUP(Y254,'[1]FDN Details'!$B237:AF715,2)</f>
        <v>104/1</v>
      </c>
      <c r="Z251" s="909"/>
      <c r="AA251" s="105"/>
      <c r="AB251" s="909" t="str">
        <f>VLOOKUP(AB254,'[1]FDN Details'!$B237:AI715,2)</f>
        <v>104/2</v>
      </c>
      <c r="AC251" s="909"/>
      <c r="AD251" s="105"/>
      <c r="AE251" s="909" t="str">
        <f>VLOOKUP(AE254,'[1]FDN Details'!$B237:AL715,2)</f>
        <v>105/0</v>
      </c>
      <c r="AF251" s="909"/>
      <c r="AG251" s="105" t="s">
        <v>121</v>
      </c>
      <c r="AH251" s="909" t="str">
        <f>VLOOKUP(AH254,'[1]FDN Details'!$B237:AO715,2)</f>
        <v>106/0</v>
      </c>
      <c r="AI251" s="909"/>
      <c r="AK251" s="909" t="str">
        <f>VLOOKUP(AK254,'[1]FDN Details'!$B237:AR715,2)</f>
        <v>106/1</v>
      </c>
      <c r="AL251" s="909"/>
      <c r="AM251" s="155"/>
      <c r="AN251" s="909" t="str">
        <f>VLOOKUP(AN254,'[1]FDN Details'!$B237:AU715,2)</f>
        <v>107/0</v>
      </c>
      <c r="AO251" s="909"/>
      <c r="AP251" s="105"/>
      <c r="AQ251" s="909" t="str">
        <f>VLOOKUP(AQ254,'[1]FDN Details'!$B237:AX715,2)</f>
        <v>107/1</v>
      </c>
      <c r="AR251" s="909"/>
      <c r="AS251" s="132"/>
      <c r="AT251" s="105"/>
      <c r="AU251" s="1005"/>
      <c r="AV251" s="938"/>
      <c r="AW251" s="938"/>
      <c r="AX251" s="938"/>
      <c r="AY251" s="938"/>
      <c r="AZ251" s="938"/>
      <c r="BA251" s="941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</row>
    <row r="252" spans="1:64" x14ac:dyDescent="0.35">
      <c r="A252" s="77"/>
      <c r="B252" s="1001"/>
      <c r="C252" s="132"/>
      <c r="D252" s="909" t="str">
        <f>VLOOKUP(D254,'[1]FDN Details'!$B237:K716,3)</f>
        <v>A+0</v>
      </c>
      <c r="E252" s="909"/>
      <c r="F252" s="105"/>
      <c r="G252" s="909" t="str">
        <f>VLOOKUP(G254,'[1]FDN Details'!$B237:N716,3)</f>
        <v>A+9</v>
      </c>
      <c r="H252" s="909"/>
      <c r="I252" s="105"/>
      <c r="J252" s="909" t="str">
        <f>VLOOKUP(J254,'[1]FDN Details'!$B237:Q716,3)</f>
        <v>C1+3</v>
      </c>
      <c r="K252" s="909"/>
      <c r="L252" s="105"/>
      <c r="M252" s="909" t="str">
        <f>VLOOKUP(M254,'[1]FDN Details'!$B237:T716,3)</f>
        <v>A+6</v>
      </c>
      <c r="N252" s="909"/>
      <c r="O252" s="105"/>
      <c r="P252" s="909" t="str">
        <f>VLOOKUP(P254,'[1]FDN Details'!$B237:W716,3)</f>
        <v>A+0</v>
      </c>
      <c r="Q252" s="909"/>
      <c r="R252" s="105"/>
      <c r="S252" s="909" t="str">
        <f>VLOOKUP(S254,'[1]FDN Details'!$B237:Z716,3)</f>
        <v>A+3</v>
      </c>
      <c r="T252" s="909"/>
      <c r="U252" s="105"/>
      <c r="V252" s="909" t="str">
        <f>VLOOKUP(V254,'[1]FDN Details'!$B237:AC716,3)</f>
        <v>B2+3</v>
      </c>
      <c r="W252" s="909"/>
      <c r="X252" s="105"/>
      <c r="Y252" s="909" t="str">
        <f>VLOOKUP(Y254,'[1]FDN Details'!$B237:AF716,3)</f>
        <v>A+9</v>
      </c>
      <c r="Z252" s="909"/>
      <c r="AA252" s="105"/>
      <c r="AB252" s="909" t="str">
        <f>VLOOKUP(AB254,'[1]FDN Details'!$B237:AI716,3)</f>
        <v>A+7.5</v>
      </c>
      <c r="AC252" s="909"/>
      <c r="AD252" s="105"/>
      <c r="AE252" s="909" t="str">
        <f>VLOOKUP(AE254,'[1]FDN Details'!$B237:AL716,3)</f>
        <v>C2+6</v>
      </c>
      <c r="AF252" s="909"/>
      <c r="AG252" s="105"/>
      <c r="AH252" s="909" t="str">
        <f>VLOOKUP(AH254,'[1]FDN Details'!$B237:AO716,3)</f>
        <v>B2+0</v>
      </c>
      <c r="AI252" s="909"/>
      <c r="AJ252" s="105"/>
      <c r="AK252" s="909" t="str">
        <f>VLOOKUP(AK254,'[1]FDN Details'!$B237:AR716,3)</f>
        <v>A+6</v>
      </c>
      <c r="AL252" s="909"/>
      <c r="AM252" s="105"/>
      <c r="AN252" s="909" t="str">
        <f>VLOOKUP(AN254,'[1]FDN Details'!$B237:AU716,3)</f>
        <v>C2+3</v>
      </c>
      <c r="AO252" s="909"/>
      <c r="AP252" s="105"/>
      <c r="AQ252" s="909" t="str">
        <f>VLOOKUP(AQ254,'[1]FDN Details'!$B237:AX716,3)</f>
        <v>A+0</v>
      </c>
      <c r="AR252" s="909"/>
      <c r="AS252" s="132"/>
      <c r="AT252" s="105"/>
      <c r="AU252" s="1005"/>
      <c r="AV252" s="938"/>
      <c r="AW252" s="938"/>
      <c r="AX252" s="938"/>
      <c r="AY252" s="938"/>
      <c r="AZ252" s="938"/>
      <c r="BA252" s="941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</row>
    <row r="253" spans="1:64" x14ac:dyDescent="0.35">
      <c r="A253" s="77"/>
      <c r="B253" s="1001"/>
      <c r="C253" s="80"/>
      <c r="D253" s="136"/>
      <c r="E253" s="136"/>
      <c r="F253" s="105"/>
      <c r="G253" s="136"/>
      <c r="H253" s="136"/>
      <c r="I253" s="136"/>
      <c r="J253" s="136"/>
      <c r="K253" s="136"/>
      <c r="L253" s="105"/>
      <c r="M253" s="136"/>
      <c r="N253" s="136"/>
      <c r="O253" s="105"/>
      <c r="P253" s="136"/>
      <c r="Q253" s="136"/>
      <c r="R253" s="136"/>
      <c r="S253" s="157"/>
      <c r="T253" s="158"/>
      <c r="U253" s="136"/>
      <c r="V253" s="136"/>
      <c r="W253" s="136"/>
      <c r="X253" s="80"/>
      <c r="Y253" s="136"/>
      <c r="Z253" s="136"/>
      <c r="AA253" s="105"/>
      <c r="AB253" s="136"/>
      <c r="AC253" s="136"/>
      <c r="AD253" s="105"/>
      <c r="AE253" s="136"/>
      <c r="AF253" s="136"/>
      <c r="AG253" s="105"/>
      <c r="AH253" s="136"/>
      <c r="AI253" s="136"/>
      <c r="AJ253" s="141"/>
      <c r="AK253" s="136"/>
      <c r="AL253" s="136"/>
      <c r="AM253" s="141"/>
      <c r="AN253" s="136"/>
      <c r="AO253" s="136"/>
      <c r="AP253" s="141"/>
      <c r="AQ253" s="136"/>
      <c r="AR253" s="136"/>
      <c r="AS253" s="141"/>
      <c r="AT253" s="105"/>
      <c r="AU253" s="1005"/>
      <c r="AV253" s="938"/>
      <c r="AW253" s="938"/>
      <c r="AX253" s="938"/>
      <c r="AY253" s="938"/>
      <c r="AZ253" s="938"/>
      <c r="BA253" s="941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</row>
    <row r="254" spans="1:64" x14ac:dyDescent="0.35">
      <c r="A254" s="77"/>
      <c r="B254" s="1001"/>
      <c r="C254" s="143"/>
      <c r="D254" s="143">
        <f>AQ243+1</f>
        <v>303</v>
      </c>
      <c r="E254" s="143"/>
      <c r="F254" s="131"/>
      <c r="G254" s="143">
        <f>D254+1</f>
        <v>304</v>
      </c>
      <c r="H254" s="143"/>
      <c r="I254" s="131"/>
      <c r="J254" s="143">
        <f>G254+1</f>
        <v>305</v>
      </c>
      <c r="K254" s="143"/>
      <c r="L254" s="131"/>
      <c r="M254" s="143">
        <f>J254+1</f>
        <v>306</v>
      </c>
      <c r="N254" s="143"/>
      <c r="O254" s="131"/>
      <c r="P254" s="143">
        <f>M254+1</f>
        <v>307</v>
      </c>
      <c r="Q254" s="143"/>
      <c r="R254" s="131"/>
      <c r="S254" s="143">
        <f>P254+1</f>
        <v>308</v>
      </c>
      <c r="T254" s="143"/>
      <c r="U254" s="131"/>
      <c r="V254" s="143">
        <f>S254+1</f>
        <v>309</v>
      </c>
      <c r="W254" s="143"/>
      <c r="X254" s="143"/>
      <c r="Y254" s="143">
        <f>V254+1</f>
        <v>310</v>
      </c>
      <c r="Z254" s="143"/>
      <c r="AA254" s="131"/>
      <c r="AB254" s="143">
        <f>Y254+1</f>
        <v>311</v>
      </c>
      <c r="AC254" s="143"/>
      <c r="AD254" s="131"/>
      <c r="AE254" s="143">
        <f>AB254+1</f>
        <v>312</v>
      </c>
      <c r="AF254" s="143"/>
      <c r="AG254" s="131"/>
      <c r="AH254" s="143">
        <f>AE254+1</f>
        <v>313</v>
      </c>
      <c r="AI254" s="143"/>
      <c r="AJ254" s="143"/>
      <c r="AK254" s="143">
        <f>AH254+1</f>
        <v>314</v>
      </c>
      <c r="AL254" s="143"/>
      <c r="AM254" s="143"/>
      <c r="AN254" s="143">
        <f>AK254+1</f>
        <v>315</v>
      </c>
      <c r="AO254" s="143"/>
      <c r="AP254" s="143"/>
      <c r="AQ254" s="143">
        <f>AN254+1</f>
        <v>316</v>
      </c>
      <c r="AR254" s="143"/>
      <c r="AS254" s="143"/>
      <c r="AT254" s="105"/>
      <c r="AU254" s="1005"/>
      <c r="AV254" s="938"/>
      <c r="AW254" s="938"/>
      <c r="AX254" s="938"/>
      <c r="AY254" s="938"/>
      <c r="AZ254" s="938"/>
      <c r="BA254" s="941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</row>
    <row r="255" spans="1:64" x14ac:dyDescent="0.35">
      <c r="A255" s="77"/>
      <c r="B255" s="1001"/>
      <c r="C255" s="920" t="s">
        <v>122</v>
      </c>
      <c r="D255" s="921"/>
      <c r="E255" s="921"/>
      <c r="F255" s="921"/>
      <c r="G255" s="921"/>
      <c r="H255" s="921"/>
      <c r="I255" s="921"/>
      <c r="J255" s="921"/>
      <c r="K255" s="921"/>
      <c r="L255" s="921"/>
      <c r="M255" s="921"/>
      <c r="N255" s="921"/>
      <c r="O255" s="921"/>
      <c r="P255" s="921"/>
      <c r="Q255" s="921"/>
      <c r="R255" s="921"/>
      <c r="S255" s="921"/>
      <c r="T255" s="921"/>
      <c r="U255" s="921"/>
      <c r="V255" s="921"/>
      <c r="W255" s="921"/>
      <c r="X255" s="921"/>
      <c r="Y255" s="921"/>
      <c r="Z255" s="921"/>
      <c r="AA255" s="921"/>
      <c r="AB255" s="921"/>
      <c r="AC255" s="921"/>
      <c r="AD255" s="921"/>
      <c r="AE255" s="921"/>
      <c r="AF255" s="921"/>
      <c r="AG255" s="921"/>
      <c r="AH255" s="921"/>
      <c r="AI255" s="921"/>
      <c r="AJ255" s="921"/>
      <c r="AK255" s="921"/>
      <c r="AL255" s="921"/>
      <c r="AM255" s="921"/>
      <c r="AN255" s="921"/>
      <c r="AO255" s="921"/>
      <c r="AP255" s="921"/>
      <c r="AQ255" s="921"/>
      <c r="AR255" s="921"/>
      <c r="AS255" s="921"/>
      <c r="AT255" s="105"/>
      <c r="AU255" s="1005"/>
      <c r="AV255" s="938"/>
      <c r="AW255" s="938"/>
      <c r="AX255" s="938"/>
      <c r="AY255" s="938"/>
      <c r="AZ255" s="938"/>
      <c r="BA255" s="941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</row>
    <row r="256" spans="1:64" x14ac:dyDescent="0.35">
      <c r="A256" s="77"/>
      <c r="B256" s="1001"/>
      <c r="C256" s="183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141"/>
      <c r="AO256" s="141"/>
      <c r="AP256" s="141"/>
      <c r="AQ256" s="141"/>
      <c r="AR256" s="141"/>
      <c r="AS256" s="141"/>
      <c r="AT256" s="105"/>
      <c r="AU256" s="1005"/>
      <c r="AV256" s="938"/>
      <c r="AW256" s="938"/>
      <c r="AX256" s="938"/>
      <c r="AY256" s="938"/>
      <c r="AZ256" s="938"/>
      <c r="BA256" s="941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</row>
    <row r="257" spans="1:64" x14ac:dyDescent="0.35">
      <c r="A257" s="77"/>
      <c r="B257" s="1001"/>
      <c r="C257" s="80"/>
      <c r="D257" s="80"/>
      <c r="E257" s="80"/>
      <c r="F257" s="105"/>
      <c r="G257" s="80"/>
      <c r="H257" s="80"/>
      <c r="I257" s="105"/>
      <c r="J257" s="80"/>
      <c r="K257" s="80"/>
      <c r="L257" s="105"/>
      <c r="M257" s="80"/>
      <c r="N257" s="80"/>
      <c r="O257" s="105"/>
      <c r="P257" s="80"/>
      <c r="Q257" s="80"/>
      <c r="R257" s="105"/>
      <c r="S257" s="80"/>
      <c r="T257" s="80"/>
      <c r="U257" s="184"/>
      <c r="V257" s="80"/>
      <c r="W257" s="80"/>
      <c r="X257" s="105"/>
      <c r="Y257" s="80"/>
      <c r="Z257" s="80"/>
      <c r="AA257" s="105"/>
      <c r="AB257" s="80"/>
      <c r="AC257" s="80"/>
      <c r="AD257" s="105"/>
      <c r="AE257" s="80"/>
      <c r="AF257" s="80"/>
      <c r="AG257" s="105"/>
      <c r="AH257" s="80"/>
      <c r="AI257" s="80"/>
      <c r="AJ257" s="105"/>
      <c r="AK257" s="80"/>
      <c r="AL257" s="80"/>
      <c r="AM257" s="105"/>
      <c r="AN257" s="80"/>
      <c r="AO257" s="80"/>
      <c r="AP257" s="184"/>
      <c r="AQ257" s="80"/>
      <c r="AR257" s="80"/>
      <c r="AS257" s="105"/>
      <c r="AT257" s="105"/>
      <c r="AU257" s="1005"/>
      <c r="AV257" s="938"/>
      <c r="AW257" s="938"/>
      <c r="AX257" s="938"/>
      <c r="AY257" s="938"/>
      <c r="AZ257" s="938"/>
      <c r="BA257" s="941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</row>
    <row r="258" spans="1:64" ht="17" thickBot="1" x14ac:dyDescent="0.4">
      <c r="A258" s="77"/>
      <c r="B258" s="1001"/>
      <c r="C258" s="80"/>
      <c r="D258" s="139" t="s">
        <v>107</v>
      </c>
      <c r="E258" s="113"/>
      <c r="F258" s="105"/>
      <c r="G258" s="919"/>
      <c r="H258" s="919"/>
      <c r="I258" s="105"/>
      <c r="J258" s="919" t="s">
        <v>107</v>
      </c>
      <c r="K258" s="919"/>
      <c r="L258" s="105"/>
      <c r="M258" s="919"/>
      <c r="N258" s="919"/>
      <c r="O258" s="105"/>
      <c r="P258" s="919"/>
      <c r="Q258" s="919"/>
      <c r="R258" s="105"/>
      <c r="S258" s="919" t="s">
        <v>107</v>
      </c>
      <c r="T258" s="919"/>
      <c r="U258" s="105"/>
      <c r="V258" s="919"/>
      <c r="W258" s="919"/>
      <c r="X258" s="105"/>
      <c r="Y258" s="919"/>
      <c r="Z258" s="919"/>
      <c r="AA258" s="105"/>
      <c r="AB258" s="919" t="s">
        <v>107</v>
      </c>
      <c r="AC258" s="919"/>
      <c r="AD258" s="105"/>
      <c r="AE258" s="919" t="s">
        <v>107</v>
      </c>
      <c r="AF258" s="919"/>
      <c r="AG258" s="105"/>
      <c r="AH258" s="919" t="s">
        <v>107</v>
      </c>
      <c r="AI258" s="919"/>
      <c r="AJ258" s="105"/>
      <c r="AK258" s="919" t="s">
        <v>107</v>
      </c>
      <c r="AL258" s="919"/>
      <c r="AM258" s="105"/>
      <c r="AN258" s="919"/>
      <c r="AO258" s="919"/>
      <c r="AP258" s="105"/>
      <c r="AQ258" s="936" t="s">
        <v>107</v>
      </c>
      <c r="AR258" s="936"/>
      <c r="AS258" s="105"/>
      <c r="AT258" s="105"/>
      <c r="AU258" s="1005"/>
      <c r="AV258" s="939"/>
      <c r="AW258" s="939"/>
      <c r="AX258" s="939"/>
      <c r="AY258" s="939"/>
      <c r="AZ258" s="939"/>
      <c r="BA258" s="942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</row>
    <row r="259" spans="1:64" ht="17.5" thickTop="1" thickBot="1" x14ac:dyDescent="0.4">
      <c r="A259" s="77"/>
      <c r="B259" s="1001"/>
      <c r="C259" s="105"/>
      <c r="D259" s="170" t="s">
        <v>85</v>
      </c>
      <c r="E259" s="171" t="s">
        <v>86</v>
      </c>
      <c r="F259" s="169"/>
      <c r="G259" s="745" t="s">
        <v>85</v>
      </c>
      <c r="H259" s="746" t="s">
        <v>86</v>
      </c>
      <c r="I259" s="169"/>
      <c r="J259" s="170" t="s">
        <v>85</v>
      </c>
      <c r="K259" s="171" t="s">
        <v>86</v>
      </c>
      <c r="L259" s="169"/>
      <c r="M259" s="161" t="s">
        <v>85</v>
      </c>
      <c r="N259" s="162" t="s">
        <v>86</v>
      </c>
      <c r="O259" s="169"/>
      <c r="P259" s="161" t="s">
        <v>85</v>
      </c>
      <c r="Q259" s="162" t="s">
        <v>86</v>
      </c>
      <c r="R259" s="169"/>
      <c r="S259" s="170" t="s">
        <v>85</v>
      </c>
      <c r="T259" s="171" t="s">
        <v>86</v>
      </c>
      <c r="U259" s="169"/>
      <c r="V259" s="161" t="s">
        <v>85</v>
      </c>
      <c r="W259" s="162" t="s">
        <v>86</v>
      </c>
      <c r="X259" s="169"/>
      <c r="Y259" s="161" t="s">
        <v>85</v>
      </c>
      <c r="Z259" s="162" t="s">
        <v>86</v>
      </c>
      <c r="AA259" s="169"/>
      <c r="AB259" s="170" t="s">
        <v>85</v>
      </c>
      <c r="AC259" s="171" t="s">
        <v>86</v>
      </c>
      <c r="AD259" s="169"/>
      <c r="AE259" s="170" t="s">
        <v>85</v>
      </c>
      <c r="AF259" s="171" t="s">
        <v>86</v>
      </c>
      <c r="AG259" s="169"/>
      <c r="AH259" s="170" t="s">
        <v>85</v>
      </c>
      <c r="AI259" s="171" t="s">
        <v>86</v>
      </c>
      <c r="AJ259" s="169"/>
      <c r="AK259" s="170" t="s">
        <v>85</v>
      </c>
      <c r="AL259" s="171" t="s">
        <v>86</v>
      </c>
      <c r="AM259" s="169"/>
      <c r="AN259" s="161" t="s">
        <v>85</v>
      </c>
      <c r="AO259" s="162" t="s">
        <v>86</v>
      </c>
      <c r="AP259" s="169"/>
      <c r="AQ259" s="170" t="s">
        <v>85</v>
      </c>
      <c r="AR259" s="171" t="s">
        <v>86</v>
      </c>
      <c r="AS259" s="189"/>
      <c r="AT259" s="105"/>
      <c r="AU259" s="1005"/>
      <c r="AV259" s="918">
        <v>14</v>
      </c>
      <c r="AW259" s="918">
        <f>COUNTIF(D258:AR259,"FC")</f>
        <v>8</v>
      </c>
      <c r="AX259" s="918">
        <f>COUNTIF(J257:AR257,"EC")</f>
        <v>0</v>
      </c>
      <c r="AY259" s="918">
        <f>COUNTIF(A261:AR262,"E")</f>
        <v>5</v>
      </c>
      <c r="AZ259" s="918">
        <f>COUNTIF(J258:AR258,"TW")</f>
        <v>0</v>
      </c>
      <c r="BA259" s="91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</row>
    <row r="260" spans="1:64" ht="17.5" thickTop="1" thickBot="1" x14ac:dyDescent="0.4">
      <c r="A260" s="77"/>
      <c r="B260" s="1001"/>
      <c r="C260" s="105"/>
      <c r="D260" s="174" t="s">
        <v>89</v>
      </c>
      <c r="E260" s="175" t="s">
        <v>90</v>
      </c>
      <c r="F260" s="169"/>
      <c r="G260" s="747" t="s">
        <v>89</v>
      </c>
      <c r="H260" s="748" t="s">
        <v>90</v>
      </c>
      <c r="I260" s="169" t="s">
        <v>68</v>
      </c>
      <c r="J260" s="174" t="s">
        <v>89</v>
      </c>
      <c r="K260" s="175" t="s">
        <v>90</v>
      </c>
      <c r="L260" s="169"/>
      <c r="M260" s="163" t="s">
        <v>89</v>
      </c>
      <c r="N260" s="164" t="s">
        <v>90</v>
      </c>
      <c r="O260" s="169"/>
      <c r="P260" s="163" t="s">
        <v>89</v>
      </c>
      <c r="Q260" s="164" t="s">
        <v>90</v>
      </c>
      <c r="R260" s="169"/>
      <c r="S260" s="174" t="s">
        <v>89</v>
      </c>
      <c r="T260" s="175" t="s">
        <v>90</v>
      </c>
      <c r="U260" s="169"/>
      <c r="V260" s="163" t="s">
        <v>89</v>
      </c>
      <c r="W260" s="164" t="s">
        <v>90</v>
      </c>
      <c r="X260" s="169"/>
      <c r="Y260" s="163" t="s">
        <v>89</v>
      </c>
      <c r="Z260" s="164" t="s">
        <v>90</v>
      </c>
      <c r="AA260" s="169"/>
      <c r="AB260" s="174" t="s">
        <v>89</v>
      </c>
      <c r="AC260" s="175" t="s">
        <v>90</v>
      </c>
      <c r="AD260" s="169"/>
      <c r="AE260" s="174" t="s">
        <v>89</v>
      </c>
      <c r="AF260" s="175" t="s">
        <v>90</v>
      </c>
      <c r="AG260" s="169"/>
      <c r="AH260" s="174" t="s">
        <v>89</v>
      </c>
      <c r="AI260" s="175" t="s">
        <v>90</v>
      </c>
      <c r="AJ260" s="169"/>
      <c r="AK260" s="174" t="s">
        <v>89</v>
      </c>
      <c r="AL260" s="175" t="s">
        <v>90</v>
      </c>
      <c r="AM260" s="169"/>
      <c r="AN260" s="163" t="s">
        <v>89</v>
      </c>
      <c r="AO260" s="164" t="s">
        <v>90</v>
      </c>
      <c r="AP260" s="169"/>
      <c r="AQ260" s="174" t="s">
        <v>89</v>
      </c>
      <c r="AR260" s="175" t="s">
        <v>90</v>
      </c>
      <c r="AS260" s="189"/>
      <c r="AT260" s="105"/>
      <c r="AU260" s="1005"/>
      <c r="AV260" s="918"/>
      <c r="AW260" s="918"/>
      <c r="AX260" s="918"/>
      <c r="AY260" s="918"/>
      <c r="AZ260" s="918"/>
      <c r="BA260" s="91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</row>
    <row r="261" spans="1:64" ht="17.5" thickTop="1" thickBot="1" x14ac:dyDescent="0.4">
      <c r="A261" s="77"/>
      <c r="B261" s="1001"/>
      <c r="C261" s="80"/>
      <c r="D261" s="179">
        <v>0</v>
      </c>
      <c r="E261" s="180" t="str">
        <f>VLOOKUP(D265,'[1]FDN Details'!$B237:Q715,16,0)</f>
        <v>WFR</v>
      </c>
      <c r="F261" s="178">
        <f>VLOOKUP(D265,'[1]FDN Details'!$B237:P715,15,0)</f>
        <v>378</v>
      </c>
      <c r="G261" s="749">
        <v>0</v>
      </c>
      <c r="H261" s="750" t="str">
        <f>VLOOKUP(G265,'[1]FDN Details'!$B237:T715,16,0)</f>
        <v>-</v>
      </c>
      <c r="I261" s="178">
        <f>VLOOKUP(G265,'[1]FDN Details'!$B237:S715,15,0)</f>
        <v>434</v>
      </c>
      <c r="J261" s="179">
        <v>0</v>
      </c>
      <c r="K261" s="180" t="str">
        <f>VLOOKUP(J265,'[1]FDN Details'!$B237:W715,16,0)</f>
        <v>DFR</v>
      </c>
      <c r="L261" s="178">
        <f>VLOOKUP(J265,'[1]FDN Details'!$B237:V715,15,0)</f>
        <v>415</v>
      </c>
      <c r="M261" s="165">
        <v>0</v>
      </c>
      <c r="N261" s="166" t="str">
        <f>VLOOKUP(M265,'[1]FDN Details'!$B237:Z715,16,0)</f>
        <v>-</v>
      </c>
      <c r="O261" s="178">
        <f>VLOOKUP(M265,'[1]FDN Details'!$B237:Y715,15,0)</f>
        <v>327.83499999999998</v>
      </c>
      <c r="P261" s="165">
        <v>0</v>
      </c>
      <c r="Q261" s="166" t="str">
        <f>VLOOKUP(P265,'[1]FDN Details'!$B237:AC715,16,0)</f>
        <v>-</v>
      </c>
      <c r="R261" s="178">
        <f>VLOOKUP(P265,'[1]FDN Details'!$B237:AB715,15,0)</f>
        <v>370</v>
      </c>
      <c r="S261" s="179" t="s">
        <v>108</v>
      </c>
      <c r="T261" s="180" t="str">
        <f>VLOOKUP(S265,'[1]FDN Details'!$B237:AF715,16,0)</f>
        <v>DFR</v>
      </c>
      <c r="U261" s="178">
        <f>VLOOKUP(S265,'[1]FDN Details'!$B237:AE715,15,0)</f>
        <v>463</v>
      </c>
      <c r="V261" s="165">
        <v>0</v>
      </c>
      <c r="W261" s="166" t="str">
        <f>VLOOKUP(V265,'[1]FDN Details'!$B237:AI715,16,0)</f>
        <v>-</v>
      </c>
      <c r="X261" s="178">
        <f>VLOOKUP(V265,'[1]FDN Details'!$B237:AH715,15,0)</f>
        <v>289</v>
      </c>
      <c r="Y261" s="165">
        <v>0</v>
      </c>
      <c r="Z261" s="166" t="str">
        <f>VLOOKUP(Y265,'[1]FDN Details'!$B237:AL715,16,0)</f>
        <v>-</v>
      </c>
      <c r="AA261" s="178">
        <f>VLOOKUP(Y265,'[1]FDN Details'!$B237:AK715,15,0)</f>
        <v>384</v>
      </c>
      <c r="AB261" s="179">
        <v>0</v>
      </c>
      <c r="AC261" s="180" t="str">
        <f>VLOOKUP(AB265,'[1]FDN Details'!$B237:AO715,16,0)</f>
        <v>WFR</v>
      </c>
      <c r="AD261" s="178">
        <f>VLOOKUP(AB265,'[1]FDN Details'!$B237:AN715,15,0)</f>
        <v>381</v>
      </c>
      <c r="AE261" s="179" t="s">
        <v>108</v>
      </c>
      <c r="AF261" s="180" t="str">
        <f>VLOOKUP(AE265,'[1]FDN Details'!$B237:AR715,16,0)</f>
        <v>WET PADDY</v>
      </c>
      <c r="AG261" s="178">
        <f>VLOOKUP(AE265,'[1]FDN Details'!$B237:AQ715,15,0)</f>
        <v>300</v>
      </c>
      <c r="AH261" s="179" t="s">
        <v>108</v>
      </c>
      <c r="AI261" s="180" t="str">
        <f>VLOOKUP(AH265,'[1]FDN Details'!$B237:AU715,16,0)</f>
        <v>WET PADDY</v>
      </c>
      <c r="AJ261" s="178">
        <f>VLOOKUP(AH265,'[1]FDN Details'!$B237:AT715,15,0)</f>
        <v>337</v>
      </c>
      <c r="AK261" s="179" t="s">
        <v>108</v>
      </c>
      <c r="AL261" s="180" t="str">
        <f>VLOOKUP(AK265,'[1]FDN Details'!$B237:AX715,16,0)</f>
        <v>WET PADDY</v>
      </c>
      <c r="AM261" s="178">
        <f>VLOOKUP(AK265,'[1]FDN Details'!$B237:AW715,15,0)</f>
        <v>351.96899999999999</v>
      </c>
      <c r="AN261" s="165">
        <v>0</v>
      </c>
      <c r="AO261" s="166" t="str">
        <f>VLOOKUP(AN265,'[1]FDN Details'!$B237:BA715,16,0)</f>
        <v>-</v>
      </c>
      <c r="AP261" s="178">
        <f>VLOOKUP(AN265,'[1]FDN Details'!$B237:AZ715,15,0)</f>
        <v>377</v>
      </c>
      <c r="AQ261" s="179" t="s">
        <v>108</v>
      </c>
      <c r="AR261" s="180" t="str">
        <f>VLOOKUP(AQ265,'[1]FDN Details'!$B237:BD715,16,0)</f>
        <v>WET PADDY</v>
      </c>
      <c r="AS261" s="178">
        <f>VLOOKUP(AQ265,'[1]FDN Details'!$B237:BC715,15,0)</f>
        <v>290</v>
      </c>
      <c r="AT261" s="105"/>
      <c r="AU261" s="1005"/>
      <c r="AV261" s="918"/>
      <c r="AW261" s="918"/>
      <c r="AX261" s="918"/>
      <c r="AY261" s="918"/>
      <c r="AZ261" s="918"/>
      <c r="BA261" s="917"/>
      <c r="BB261" s="83">
        <f>SUM(F261:AS261)</f>
        <v>5097.8040000000001</v>
      </c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</row>
    <row r="262" spans="1:64" ht="17" thickTop="1" x14ac:dyDescent="0.35">
      <c r="A262" s="77"/>
      <c r="B262" s="1001"/>
      <c r="C262" s="132"/>
      <c r="D262" s="909" t="str">
        <f>VLOOKUP(D265,'[1]FDN Details'!$B248:K726,2)</f>
        <v>107/2</v>
      </c>
      <c r="E262" s="909"/>
      <c r="F262" s="105"/>
      <c r="G262" s="909" t="str">
        <f>VLOOKUP(G265,'[1]FDN Details'!$B248:N726,2)</f>
        <v>107/3</v>
      </c>
      <c r="H262" s="909"/>
      <c r="I262" s="132"/>
      <c r="J262" s="909" t="str">
        <f>VLOOKUP(J265,'[1]FDN Details'!$B248:Q726,2)</f>
        <v>107/4</v>
      </c>
      <c r="K262" s="909"/>
      <c r="L262" s="132"/>
      <c r="M262" s="909" t="str">
        <f>VLOOKUP(M265,'[1]FDN Details'!$B248:T726,2)</f>
        <v>107/5</v>
      </c>
      <c r="N262" s="909"/>
      <c r="O262" s="132"/>
      <c r="P262" s="909" t="str">
        <f>VLOOKUP(P265,'[1]FDN Details'!$B248:W726,2)</f>
        <v>108/0</v>
      </c>
      <c r="Q262" s="909"/>
      <c r="R262" s="105"/>
      <c r="S262" s="909" t="str">
        <f>VLOOKUP(S265,'[1]FDN Details'!$B248:Z726,2)</f>
        <v>108/1</v>
      </c>
      <c r="T262" s="909"/>
      <c r="U262" s="105"/>
      <c r="V262" s="909" t="str">
        <f>VLOOKUP(V265,'[1]FDN Details'!$B248:AC726,2)</f>
        <v>108/2</v>
      </c>
      <c r="W262" s="909"/>
      <c r="X262" s="105"/>
      <c r="Y262" s="909" t="str">
        <f>VLOOKUP(Y265,'[1]FDN Details'!$B248:AF726,2)</f>
        <v>108/3</v>
      </c>
      <c r="Z262" s="909"/>
      <c r="AA262" s="105"/>
      <c r="AB262" s="909" t="str">
        <f>VLOOKUP(AB265,'[1]FDN Details'!$B248:AI726,2)</f>
        <v>108/4</v>
      </c>
      <c r="AC262" s="909"/>
      <c r="AD262" s="105"/>
      <c r="AE262" s="909" t="str">
        <f>VLOOKUP(AE265,'[1]FDN Details'!$B248:AL726,2)</f>
        <v>108/5</v>
      </c>
      <c r="AF262" s="909"/>
      <c r="AG262" s="105"/>
      <c r="AH262" s="909" t="str">
        <f>VLOOKUP(AH265,'[1]FDN Details'!$B248:AO726,2)</f>
        <v>108/6</v>
      </c>
      <c r="AI262" s="909"/>
      <c r="AJ262" s="105"/>
      <c r="AK262" s="909" t="str">
        <f>VLOOKUP(AK265,'[1]FDN Details'!$B248:AR726,2)</f>
        <v>108/7</v>
      </c>
      <c r="AL262" s="909"/>
      <c r="AM262" s="155"/>
      <c r="AN262" s="909" t="str">
        <f>VLOOKUP(AN265,'[1]FDN Details'!$B248:AU726,2)</f>
        <v>109/0</v>
      </c>
      <c r="AO262" s="909"/>
      <c r="AP262" s="105"/>
      <c r="AQ262" s="909" t="str">
        <f>VLOOKUP(AQ265,'[1]FDN Details'!$B248:AX726,2)</f>
        <v>109/1</v>
      </c>
      <c r="AR262" s="909"/>
      <c r="AS262" s="132"/>
      <c r="AT262" s="105"/>
      <c r="AU262" s="1005"/>
      <c r="AV262" s="110"/>
      <c r="AW262" s="110"/>
      <c r="AX262" s="110"/>
      <c r="AY262" s="110"/>
      <c r="AZ262" s="110"/>
      <c r="BA262" s="114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</row>
    <row r="263" spans="1:64" x14ac:dyDescent="0.35">
      <c r="A263" s="77"/>
      <c r="B263" s="1001"/>
      <c r="C263" s="132"/>
      <c r="D263" s="909" t="str">
        <f>VLOOKUP(D265,'[1]FDN Details'!$B248:K727,3)</f>
        <v>A-3</v>
      </c>
      <c r="E263" s="909"/>
      <c r="F263" s="105"/>
      <c r="G263" s="909" t="str">
        <f>VLOOKUP(G265,'[1]FDN Details'!$B248:N727,3)</f>
        <v>A+3</v>
      </c>
      <c r="H263" s="909"/>
      <c r="I263" s="105"/>
      <c r="J263" s="909" t="str">
        <f>VLOOKUP(J265,'[1]FDN Details'!$B248:Q727,3)</f>
        <v>A+3</v>
      </c>
      <c r="K263" s="909"/>
      <c r="L263" s="105"/>
      <c r="M263" s="909" t="str">
        <f>VLOOKUP(M265,'[1]FDN Details'!$B248:T727,3)</f>
        <v>A+3</v>
      </c>
      <c r="N263" s="909"/>
      <c r="O263" s="105"/>
      <c r="P263" s="909" t="str">
        <f>VLOOKUP(P265,'[1]FDN Details'!$B248:W727,3)</f>
        <v>C1+9</v>
      </c>
      <c r="Q263" s="909"/>
      <c r="R263" s="105"/>
      <c r="S263" s="909" t="str">
        <f>VLOOKUP(S265,'[1]FDN Details'!$B248:Z727,3)</f>
        <v>A+9</v>
      </c>
      <c r="T263" s="909"/>
      <c r="U263" s="105"/>
      <c r="V263" s="909" t="str">
        <f>VLOOKUP(V265,'[1]FDN Details'!$B248:AC727,3)</f>
        <v>A+0</v>
      </c>
      <c r="W263" s="909"/>
      <c r="X263" s="105"/>
      <c r="Y263" s="909" t="str">
        <f>VLOOKUP(Y265,'[1]FDN Details'!$B248:AF727,3)</f>
        <v>A+9</v>
      </c>
      <c r="Z263" s="909"/>
      <c r="AA263" s="105"/>
      <c r="AB263" s="909" t="str">
        <f>VLOOKUP(AB265,'[1]FDN Details'!$B248:AI727,3)</f>
        <v>A+3</v>
      </c>
      <c r="AC263" s="909"/>
      <c r="AD263" s="105"/>
      <c r="AE263" s="909" t="str">
        <f>VLOOKUP(AE265,'[1]FDN Details'!$B248:AL727,3)</f>
        <v>A-3</v>
      </c>
      <c r="AF263" s="909"/>
      <c r="AG263" s="105"/>
      <c r="AH263" s="909" t="str">
        <f>VLOOKUP(AH265,'[1]FDN Details'!$B248:AO727,3)</f>
        <v>A-3</v>
      </c>
      <c r="AI263" s="909"/>
      <c r="AJ263" s="105"/>
      <c r="AK263" s="909" t="str">
        <f>VLOOKUP(AK265,'[1]FDN Details'!$B248:AR727,3)</f>
        <v>A-3</v>
      </c>
      <c r="AL263" s="909"/>
      <c r="AM263" s="105"/>
      <c r="AN263" s="909" t="str">
        <f>VLOOKUP(AN265,'[1]FDN Details'!$B248:AU727,3)</f>
        <v>B2+0</v>
      </c>
      <c r="AO263" s="909"/>
      <c r="AP263" s="105"/>
      <c r="AQ263" s="909" t="str">
        <f>VLOOKUP(AQ265,'[1]FDN Details'!$B248:AX727,3)</f>
        <v>A+3</v>
      </c>
      <c r="AR263" s="909"/>
      <c r="AS263" s="132"/>
      <c r="AT263" s="105"/>
      <c r="AU263" s="1005"/>
      <c r="AV263" s="110"/>
      <c r="AW263" s="110"/>
      <c r="AX263" s="110"/>
      <c r="AY263" s="110"/>
      <c r="AZ263" s="110"/>
      <c r="BA263" s="114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</row>
    <row r="264" spans="1:64" x14ac:dyDescent="0.35">
      <c r="A264" s="77"/>
      <c r="B264" s="1001"/>
      <c r="C264" s="80"/>
      <c r="D264" s="136"/>
      <c r="E264" s="136"/>
      <c r="F264" s="105"/>
      <c r="G264" s="136"/>
      <c r="H264" s="136"/>
      <c r="I264" s="136"/>
      <c r="J264" s="136"/>
      <c r="K264" s="136"/>
      <c r="L264" s="105"/>
      <c r="M264" s="136"/>
      <c r="N264" s="136"/>
      <c r="O264" s="105"/>
      <c r="P264" s="136"/>
      <c r="Q264" s="136"/>
      <c r="R264" s="136"/>
      <c r="S264" s="157"/>
      <c r="T264" s="158"/>
      <c r="U264" s="136"/>
      <c r="V264" s="136"/>
      <c r="W264" s="136"/>
      <c r="X264" s="80"/>
      <c r="Y264" s="136"/>
      <c r="Z264" s="136"/>
      <c r="AA264" s="105"/>
      <c r="AB264" s="136"/>
      <c r="AC264" s="136"/>
      <c r="AD264" s="105"/>
      <c r="AE264" s="136"/>
      <c r="AF264" s="136"/>
      <c r="AG264" s="105"/>
      <c r="AH264" s="136"/>
      <c r="AI264" s="136"/>
      <c r="AJ264" s="141"/>
      <c r="AK264" s="136"/>
      <c r="AL264" s="136"/>
      <c r="AM264" s="141"/>
      <c r="AN264" s="136"/>
      <c r="AO264" s="136"/>
      <c r="AP264" s="141"/>
      <c r="AQ264" s="136"/>
      <c r="AR264" s="136"/>
      <c r="AS264" s="141"/>
      <c r="AT264" s="105"/>
      <c r="AU264" s="1005"/>
      <c r="AV264" s="110"/>
      <c r="AW264" s="110"/>
      <c r="AX264" s="110"/>
      <c r="AY264" s="110"/>
      <c r="AZ264" s="110"/>
      <c r="BA264" s="114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</row>
    <row r="265" spans="1:64" x14ac:dyDescent="0.35">
      <c r="A265" s="77"/>
      <c r="B265" s="1001"/>
      <c r="C265" s="143"/>
      <c r="D265" s="143">
        <f>AQ254+1</f>
        <v>317</v>
      </c>
      <c r="E265" s="143"/>
      <c r="F265" s="131"/>
      <c r="G265" s="143">
        <f>D265+1</f>
        <v>318</v>
      </c>
      <c r="H265" s="143"/>
      <c r="I265" s="131"/>
      <c r="J265" s="143">
        <f>G265+1</f>
        <v>319</v>
      </c>
      <c r="K265" s="143"/>
      <c r="L265" s="131"/>
      <c r="M265" s="143">
        <f>J265+1</f>
        <v>320</v>
      </c>
      <c r="N265" s="143"/>
      <c r="O265" s="131"/>
      <c r="P265" s="143">
        <f>M265+1</f>
        <v>321</v>
      </c>
      <c r="Q265" s="143"/>
      <c r="R265" s="131"/>
      <c r="S265" s="143">
        <f>P265+1</f>
        <v>322</v>
      </c>
      <c r="T265" s="143"/>
      <c r="U265" s="131"/>
      <c r="V265" s="143">
        <f>S265+1</f>
        <v>323</v>
      </c>
      <c r="W265" s="143"/>
      <c r="X265" s="143"/>
      <c r="Y265" s="143">
        <f>V265+1</f>
        <v>324</v>
      </c>
      <c r="Z265" s="143"/>
      <c r="AA265" s="131"/>
      <c r="AB265" s="143">
        <f>Y265+1</f>
        <v>325</v>
      </c>
      <c r="AC265" s="143"/>
      <c r="AD265" s="131"/>
      <c r="AE265" s="143">
        <f>AB265+1</f>
        <v>326</v>
      </c>
      <c r="AF265" s="143"/>
      <c r="AG265" s="131"/>
      <c r="AH265" s="143">
        <f>AE265+1</f>
        <v>327</v>
      </c>
      <c r="AI265" s="143"/>
      <c r="AJ265" s="143"/>
      <c r="AK265" s="143">
        <f>AH265+1</f>
        <v>328</v>
      </c>
      <c r="AL265" s="143"/>
      <c r="AM265" s="143"/>
      <c r="AN265" s="143">
        <f>AK265+1</f>
        <v>329</v>
      </c>
      <c r="AO265" s="143"/>
      <c r="AP265" s="143"/>
      <c r="AQ265" s="143">
        <f>AN265+1</f>
        <v>330</v>
      </c>
      <c r="AR265" s="143"/>
      <c r="AS265" s="143"/>
      <c r="AT265" s="105"/>
      <c r="AU265" s="1005"/>
      <c r="AV265" s="110"/>
      <c r="AW265" s="110"/>
      <c r="AX265" s="110"/>
      <c r="AY265" s="110"/>
      <c r="AZ265" s="110"/>
      <c r="BA265" s="114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</row>
    <row r="266" spans="1:64" x14ac:dyDescent="0.35">
      <c r="A266" s="77"/>
      <c r="B266" s="1001"/>
      <c r="C266" s="920" t="s">
        <v>106</v>
      </c>
      <c r="D266" s="921"/>
      <c r="E266" s="921"/>
      <c r="F266" s="921"/>
      <c r="G266" s="921"/>
      <c r="H266" s="921"/>
      <c r="I266" s="921"/>
      <c r="J266" s="921"/>
      <c r="K266" s="921"/>
      <c r="L266" s="921"/>
      <c r="M266" s="921"/>
      <c r="N266" s="921"/>
      <c r="O266" s="921"/>
      <c r="P266" s="921"/>
      <c r="Q266" s="921"/>
      <c r="R266" s="921"/>
      <c r="S266" s="921"/>
      <c r="T266" s="921"/>
      <c r="U266" s="921"/>
      <c r="V266" s="921"/>
      <c r="W266" s="921"/>
      <c r="X266" s="921"/>
      <c r="Y266" s="921"/>
      <c r="Z266" s="921"/>
      <c r="AA266" s="921"/>
      <c r="AB266" s="921"/>
      <c r="AC266" s="921"/>
      <c r="AD266" s="921"/>
      <c r="AE266" s="921"/>
      <c r="AF266" s="921"/>
      <c r="AG266" s="921"/>
      <c r="AH266" s="921"/>
      <c r="AI266" s="921"/>
      <c r="AJ266" s="921"/>
      <c r="AK266" s="921"/>
      <c r="AL266" s="921"/>
      <c r="AM266" s="921"/>
      <c r="AN266" s="921"/>
      <c r="AO266" s="921"/>
      <c r="AP266" s="921"/>
      <c r="AQ266" s="921"/>
      <c r="AR266" s="921"/>
      <c r="AS266" s="921"/>
      <c r="AT266" s="105"/>
      <c r="AU266" s="1005"/>
      <c r="AV266" s="110"/>
      <c r="AW266" s="110"/>
      <c r="AX266" s="110"/>
      <c r="AY266" s="110"/>
      <c r="AZ266" s="110"/>
      <c r="BA266" s="114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</row>
    <row r="267" spans="1:64" ht="17" thickBot="1" x14ac:dyDescent="0.4">
      <c r="A267" s="77"/>
      <c r="B267" s="1001"/>
      <c r="C267" s="183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141"/>
      <c r="AO267" s="141"/>
      <c r="AP267" s="141"/>
      <c r="AQ267" s="141"/>
      <c r="AR267" s="141"/>
      <c r="AS267" s="141"/>
      <c r="AT267" s="105"/>
      <c r="AU267" s="1005"/>
      <c r="AV267" s="110"/>
      <c r="AW267" s="110"/>
      <c r="AX267" s="110"/>
      <c r="AY267" s="110"/>
      <c r="AZ267" s="110"/>
      <c r="BA267" s="114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</row>
    <row r="268" spans="1:64" ht="17.5" thickTop="1" thickBot="1" x14ac:dyDescent="0.4">
      <c r="A268" s="77"/>
      <c r="B268" s="1001"/>
      <c r="C268" s="80"/>
      <c r="D268" s="80"/>
      <c r="E268" s="80"/>
      <c r="F268" s="105"/>
      <c r="G268" s="80"/>
      <c r="H268" s="80"/>
      <c r="I268" s="105"/>
      <c r="J268" s="80"/>
      <c r="K268" s="80"/>
      <c r="L268" s="105"/>
      <c r="M268" s="80"/>
      <c r="N268" s="80"/>
      <c r="O268" s="105"/>
      <c r="P268" s="80"/>
      <c r="Q268" s="80"/>
      <c r="R268" s="105"/>
      <c r="S268" s="80"/>
      <c r="T268" s="80"/>
      <c r="U268" s="184"/>
      <c r="V268" s="80"/>
      <c r="W268" s="80"/>
      <c r="X268" s="105"/>
      <c r="Y268" s="80"/>
      <c r="Z268" s="80"/>
      <c r="AA268" s="105"/>
      <c r="AB268" s="80"/>
      <c r="AC268" s="80"/>
      <c r="AD268" s="105"/>
      <c r="AE268" s="80"/>
      <c r="AF268" s="80"/>
      <c r="AG268" s="105"/>
      <c r="AH268" s="80"/>
      <c r="AI268" s="80"/>
      <c r="AJ268" s="105"/>
      <c r="AK268" s="80"/>
      <c r="AL268" s="80"/>
      <c r="AM268" s="105"/>
      <c r="AN268" s="80"/>
      <c r="AO268" s="80"/>
      <c r="AP268" s="184"/>
      <c r="AQ268" s="80"/>
      <c r="AR268" s="80"/>
      <c r="AS268" s="105"/>
      <c r="AT268" s="105"/>
      <c r="AU268" s="1005"/>
      <c r="AV268" s="918">
        <v>14</v>
      </c>
      <c r="AW268" s="918">
        <f>COUNTIF(D267:AR270,"FC")</f>
        <v>11</v>
      </c>
      <c r="AX268" s="918">
        <f>COUNTIF(J266:AR266,"EC")</f>
        <v>0</v>
      </c>
      <c r="AY268" s="918">
        <f>COUNTIF(A270:AR271,"E")</f>
        <v>0</v>
      </c>
      <c r="AZ268" s="918">
        <f>COUNTIF(J267:AR267,"TW")</f>
        <v>0</v>
      </c>
      <c r="BA268" s="91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</row>
    <row r="269" spans="1:64" ht="17.5" thickTop="1" thickBot="1" x14ac:dyDescent="0.4">
      <c r="A269" s="77"/>
      <c r="B269" s="1001"/>
      <c r="C269" s="80"/>
      <c r="D269" s="139" t="s">
        <v>107</v>
      </c>
      <c r="E269" s="113"/>
      <c r="F269" s="105"/>
      <c r="G269" s="919"/>
      <c r="H269" s="919"/>
      <c r="I269" s="105"/>
      <c r="J269" s="919"/>
      <c r="K269" s="919"/>
      <c r="L269" s="105"/>
      <c r="M269" s="919" t="s">
        <v>107</v>
      </c>
      <c r="N269" s="919"/>
      <c r="O269" s="105"/>
      <c r="P269" s="919" t="s">
        <v>107</v>
      </c>
      <c r="Q269" s="919"/>
      <c r="R269" s="105"/>
      <c r="S269" s="919" t="s">
        <v>107</v>
      </c>
      <c r="T269" s="919"/>
      <c r="U269" s="105"/>
      <c r="V269" s="919" t="s">
        <v>107</v>
      </c>
      <c r="W269" s="919"/>
      <c r="X269" s="105"/>
      <c r="Y269" s="919" t="s">
        <v>107</v>
      </c>
      <c r="Z269" s="919"/>
      <c r="AA269" s="105"/>
      <c r="AB269" s="919" t="s">
        <v>107</v>
      </c>
      <c r="AC269" s="919"/>
      <c r="AD269" s="105"/>
      <c r="AE269" s="919" t="s">
        <v>107</v>
      </c>
      <c r="AF269" s="919"/>
      <c r="AG269" s="105"/>
      <c r="AH269" s="919"/>
      <c r="AI269" s="919"/>
      <c r="AJ269" s="105"/>
      <c r="AK269" s="919" t="s">
        <v>107</v>
      </c>
      <c r="AL269" s="919"/>
      <c r="AM269" s="105"/>
      <c r="AN269" s="919" t="s">
        <v>107</v>
      </c>
      <c r="AO269" s="919"/>
      <c r="AP269" s="105"/>
      <c r="AQ269" s="936" t="s">
        <v>107</v>
      </c>
      <c r="AR269" s="936"/>
      <c r="AS269" s="105"/>
      <c r="AT269" s="105"/>
      <c r="AU269" s="1005"/>
      <c r="AV269" s="918"/>
      <c r="AW269" s="918"/>
      <c r="AX269" s="918"/>
      <c r="AY269" s="918"/>
      <c r="AZ269" s="918"/>
      <c r="BA269" s="91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</row>
    <row r="270" spans="1:64" ht="17.5" thickTop="1" thickBot="1" x14ac:dyDescent="0.4">
      <c r="A270" s="77"/>
      <c r="B270" s="1001"/>
      <c r="C270" s="105"/>
      <c r="D270" s="170" t="s">
        <v>85</v>
      </c>
      <c r="E270" s="171" t="s">
        <v>86</v>
      </c>
      <c r="F270" s="169"/>
      <c r="G270" s="161" t="s">
        <v>85</v>
      </c>
      <c r="H270" s="162" t="s">
        <v>86</v>
      </c>
      <c r="I270" s="169"/>
      <c r="J270" s="161" t="s">
        <v>85</v>
      </c>
      <c r="K270" s="162" t="s">
        <v>86</v>
      </c>
      <c r="L270" s="169"/>
      <c r="M270" s="170" t="s">
        <v>85</v>
      </c>
      <c r="N270" s="171" t="s">
        <v>86</v>
      </c>
      <c r="O270" s="169"/>
      <c r="P270" s="170" t="s">
        <v>85</v>
      </c>
      <c r="Q270" s="171" t="s">
        <v>86</v>
      </c>
      <c r="R270" s="169"/>
      <c r="S270" s="170" t="s">
        <v>85</v>
      </c>
      <c r="T270" s="171" t="s">
        <v>86</v>
      </c>
      <c r="U270" s="169"/>
      <c r="V270" s="170" t="s">
        <v>85</v>
      </c>
      <c r="W270" s="171" t="s">
        <v>86</v>
      </c>
      <c r="X270" s="169"/>
      <c r="Y270" s="170" t="s">
        <v>85</v>
      </c>
      <c r="Z270" s="171" t="s">
        <v>86</v>
      </c>
      <c r="AA270" s="169"/>
      <c r="AB270" s="170" t="s">
        <v>85</v>
      </c>
      <c r="AC270" s="171" t="s">
        <v>86</v>
      </c>
      <c r="AD270" s="169"/>
      <c r="AE270" s="170" t="s">
        <v>85</v>
      </c>
      <c r="AF270" s="171" t="s">
        <v>86</v>
      </c>
      <c r="AG270" s="169"/>
      <c r="AH270" s="161" t="s">
        <v>85</v>
      </c>
      <c r="AI270" s="162" t="s">
        <v>86</v>
      </c>
      <c r="AJ270" s="169"/>
      <c r="AK270" s="170" t="s">
        <v>85</v>
      </c>
      <c r="AL270" s="171" t="s">
        <v>86</v>
      </c>
      <c r="AM270" s="169"/>
      <c r="AN270" s="170" t="s">
        <v>85</v>
      </c>
      <c r="AO270" s="171" t="s">
        <v>86</v>
      </c>
      <c r="AP270" s="169"/>
      <c r="AQ270" s="170" t="s">
        <v>85</v>
      </c>
      <c r="AR270" s="171" t="s">
        <v>86</v>
      </c>
      <c r="AS270" s="156"/>
      <c r="AT270" s="105"/>
      <c r="AU270" s="1005"/>
      <c r="AV270" s="918"/>
      <c r="AW270" s="918"/>
      <c r="AX270" s="918"/>
      <c r="AY270" s="918"/>
      <c r="AZ270" s="918"/>
      <c r="BA270" s="91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</row>
    <row r="271" spans="1:64" ht="17" thickTop="1" x14ac:dyDescent="0.35">
      <c r="A271" s="77"/>
      <c r="B271" s="1001"/>
      <c r="C271" s="105"/>
      <c r="D271" s="174" t="s">
        <v>89</v>
      </c>
      <c r="E271" s="175" t="s">
        <v>90</v>
      </c>
      <c r="F271" s="169"/>
      <c r="G271" s="163" t="s">
        <v>89</v>
      </c>
      <c r="H271" s="164" t="s">
        <v>90</v>
      </c>
      <c r="I271" s="169" t="s">
        <v>68</v>
      </c>
      <c r="J271" s="163" t="s">
        <v>89</v>
      </c>
      <c r="K271" s="164" t="s">
        <v>90</v>
      </c>
      <c r="L271" s="169"/>
      <c r="M271" s="174" t="s">
        <v>89</v>
      </c>
      <c r="N271" s="175" t="s">
        <v>90</v>
      </c>
      <c r="O271" s="169"/>
      <c r="P271" s="174" t="s">
        <v>89</v>
      </c>
      <c r="Q271" s="175" t="s">
        <v>90</v>
      </c>
      <c r="R271" s="169"/>
      <c r="S271" s="174" t="s">
        <v>89</v>
      </c>
      <c r="T271" s="175" t="s">
        <v>90</v>
      </c>
      <c r="U271" s="169"/>
      <c r="V271" s="174" t="s">
        <v>89</v>
      </c>
      <c r="W271" s="175" t="s">
        <v>90</v>
      </c>
      <c r="X271" s="169"/>
      <c r="Y271" s="174" t="s">
        <v>89</v>
      </c>
      <c r="Z271" s="175" t="s">
        <v>90</v>
      </c>
      <c r="AA271" s="169"/>
      <c r="AB271" s="174" t="s">
        <v>89</v>
      </c>
      <c r="AC271" s="175" t="s">
        <v>90</v>
      </c>
      <c r="AD271" s="169"/>
      <c r="AE271" s="174" t="s">
        <v>89</v>
      </c>
      <c r="AF271" s="175" t="s">
        <v>90</v>
      </c>
      <c r="AG271" s="169"/>
      <c r="AH271" s="163" t="s">
        <v>89</v>
      </c>
      <c r="AI271" s="164" t="s">
        <v>90</v>
      </c>
      <c r="AJ271" s="169"/>
      <c r="AK271" s="174" t="s">
        <v>89</v>
      </c>
      <c r="AL271" s="175" t="s">
        <v>90</v>
      </c>
      <c r="AM271" s="169"/>
      <c r="AN271" s="174" t="s">
        <v>89</v>
      </c>
      <c r="AO271" s="175" t="s">
        <v>90</v>
      </c>
      <c r="AP271" s="169"/>
      <c r="AQ271" s="174" t="s">
        <v>89</v>
      </c>
      <c r="AR271" s="175" t="s">
        <v>90</v>
      </c>
      <c r="AS271" s="156"/>
      <c r="AT271" s="105"/>
      <c r="AU271" s="1005"/>
      <c r="AV271" s="937"/>
      <c r="AW271" s="937"/>
      <c r="AX271" s="937"/>
      <c r="AY271" s="937"/>
      <c r="AZ271" s="937"/>
      <c r="BA271" s="940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</row>
    <row r="272" spans="1:64" x14ac:dyDescent="0.35">
      <c r="A272" s="77"/>
      <c r="B272" s="1001"/>
      <c r="C272" s="80"/>
      <c r="D272" s="179" t="s">
        <v>108</v>
      </c>
      <c r="E272" s="180" t="str">
        <f>VLOOKUP(D276,'[1]FDN Details'!$B248:Q726,16,0)</f>
        <v>WET PADDY</v>
      </c>
      <c r="F272" s="178">
        <f>VLOOKUP(D276,'[1]FDN Details'!$B248:P726,15,0)</f>
        <v>426</v>
      </c>
      <c r="G272" s="165">
        <v>0</v>
      </c>
      <c r="H272" s="166" t="str">
        <f>VLOOKUP(G276,'[1]FDN Details'!$B248:T726,16,0)</f>
        <v>WET PADDY</v>
      </c>
      <c r="I272" s="178">
        <f>VLOOKUP(G276,'[1]FDN Details'!$B248:S726,15,0)</f>
        <v>408</v>
      </c>
      <c r="J272" s="165">
        <v>0</v>
      </c>
      <c r="K272" s="166" t="str">
        <f>VLOOKUP(J276,'[1]FDN Details'!$B248:W726,16,0)</f>
        <v>-</v>
      </c>
      <c r="L272" s="178">
        <f>VLOOKUP(J276,'[1]FDN Details'!$B248:V726,15,0)</f>
        <v>413</v>
      </c>
      <c r="M272" s="179" t="s">
        <v>108</v>
      </c>
      <c r="N272" s="180" t="str">
        <f>VLOOKUP(M276,'[1]FDN Details'!$B248:Z726,16,0)</f>
        <v>DFR</v>
      </c>
      <c r="O272" s="178">
        <f>VLOOKUP(M276,'[1]FDN Details'!$B248:Y726,15,0)</f>
        <v>386</v>
      </c>
      <c r="P272" s="179" t="s">
        <v>108</v>
      </c>
      <c r="Q272" s="180" t="str">
        <f>VLOOKUP(P276,'[1]FDN Details'!$B248:AC726,16,0)</f>
        <v>DFR</v>
      </c>
      <c r="R272" s="178">
        <f>VLOOKUP(P276,'[1]FDN Details'!$B248:AB726,15,0)</f>
        <v>360</v>
      </c>
      <c r="S272" s="179" t="s">
        <v>108</v>
      </c>
      <c r="T272" s="180" t="str">
        <f>VLOOKUP(S276,'[1]FDN Details'!$B248:AF726,16,0)</f>
        <v>DFR</v>
      </c>
      <c r="U272" s="178">
        <f>VLOOKUP(S276,'[1]FDN Details'!$B248:AE726,15,0)</f>
        <v>435</v>
      </c>
      <c r="V272" s="179">
        <v>0</v>
      </c>
      <c r="W272" s="180" t="str">
        <f>VLOOKUP(V276,'[1]FDN Details'!$B248:AI726,16,0)</f>
        <v>-</v>
      </c>
      <c r="X272" s="178">
        <f>VLOOKUP(V276,'[1]FDN Details'!$B248:AH726,15,0)</f>
        <v>414</v>
      </c>
      <c r="Y272" s="179">
        <v>0</v>
      </c>
      <c r="Z272" s="180" t="str">
        <f>VLOOKUP(Y276,'[1]FDN Details'!$B248:AL726,16,0)</f>
        <v>DFR</v>
      </c>
      <c r="AA272" s="178">
        <f>VLOOKUP(Y276,'[1]FDN Details'!$B248:AK726,15,0)</f>
        <v>413</v>
      </c>
      <c r="AB272" s="179" t="s">
        <v>108</v>
      </c>
      <c r="AC272" s="180" t="str">
        <f>VLOOKUP(AB276,'[1]FDN Details'!$B248:AO726,16,0)</f>
        <v>DFR</v>
      </c>
      <c r="AD272" s="178">
        <f>VLOOKUP(AB276,'[1]FDN Details'!$B248:AN726,15,0)</f>
        <v>405</v>
      </c>
      <c r="AE272" s="179">
        <v>0</v>
      </c>
      <c r="AF272" s="180" t="str">
        <f>VLOOKUP(AE276,'[1]FDN Details'!$B248:AR726,16,0)</f>
        <v>DFR</v>
      </c>
      <c r="AG272" s="178">
        <f>VLOOKUP(AE276,'[1]FDN Details'!$B248:AQ726,15,0)</f>
        <v>423.81099999999998</v>
      </c>
      <c r="AH272" s="165">
        <v>0</v>
      </c>
      <c r="AI272" s="166" t="str">
        <f>VLOOKUP(AH276,'[1]FDN Details'!$B248:AU726,16,0)</f>
        <v>-</v>
      </c>
      <c r="AJ272" s="178">
        <f>VLOOKUP(AH276,'[1]FDN Details'!$B248:AT726,15,0)</f>
        <v>449</v>
      </c>
      <c r="AK272" s="179" t="s">
        <v>108</v>
      </c>
      <c r="AL272" s="180" t="str">
        <f>VLOOKUP(AK276,'[1]FDN Details'!$B248:AX726,16,0)</f>
        <v>DFR</v>
      </c>
      <c r="AM272" s="178">
        <f>VLOOKUP(AK276,'[1]FDN Details'!$B248:AW726,15,0)</f>
        <v>395</v>
      </c>
      <c r="AN272" s="179" t="s">
        <v>108</v>
      </c>
      <c r="AO272" s="180" t="str">
        <f>VLOOKUP(AN276,'[1]FDN Details'!$B248:BA726,16,0)</f>
        <v>DFR</v>
      </c>
      <c r="AP272" s="178">
        <f>VLOOKUP(AN276,'[1]FDN Details'!$B248:AZ726,15,0)</f>
        <v>357</v>
      </c>
      <c r="AQ272" s="179" t="s">
        <v>108</v>
      </c>
      <c r="AR272" s="180" t="str">
        <f>VLOOKUP(AQ276,'[1]FDN Details'!$B248:BD726,16,0)</f>
        <v>DFR</v>
      </c>
      <c r="AS272" s="125">
        <f>VLOOKUP(AQ276,'[1]FDN Details'!$B248:BC726,15,0)</f>
        <v>423</v>
      </c>
      <c r="AT272" s="105"/>
      <c r="AU272" s="1005"/>
      <c r="AV272" s="938"/>
      <c r="AW272" s="938"/>
      <c r="AX272" s="938"/>
      <c r="AY272" s="938"/>
      <c r="AZ272" s="938"/>
      <c r="BA272" s="941"/>
      <c r="BB272" s="83">
        <f>SUM(F272:AS272)</f>
        <v>5707.8109999999997</v>
      </c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</row>
    <row r="273" spans="1:64" x14ac:dyDescent="0.35">
      <c r="A273" s="77"/>
      <c r="B273" s="1001"/>
      <c r="C273" s="132"/>
      <c r="D273" s="909" t="str">
        <f>VLOOKUP(D276,'[1]FDN Details'!$B259:K737,2)</f>
        <v>109/2</v>
      </c>
      <c r="E273" s="909"/>
      <c r="F273" s="105"/>
      <c r="G273" s="909" t="str">
        <f>VLOOKUP(G276,'[1]FDN Details'!$B259:N737,2)</f>
        <v>109/3</v>
      </c>
      <c r="H273" s="909"/>
      <c r="I273" s="132"/>
      <c r="J273" s="909" t="str">
        <f>VLOOKUP(J276,'[1]FDN Details'!$B259:Q737,2)</f>
        <v>109/4</v>
      </c>
      <c r="K273" s="909"/>
      <c r="L273" s="132"/>
      <c r="M273" s="909" t="str">
        <f>VLOOKUP(M276,'[1]FDN Details'!$B259:T737,2)</f>
        <v>109/5</v>
      </c>
      <c r="N273" s="909"/>
      <c r="O273" s="132"/>
      <c r="P273" s="909" t="str">
        <f>VLOOKUP(P276,'[1]FDN Details'!$B259:W737,2)</f>
        <v>109/6</v>
      </c>
      <c r="Q273" s="909"/>
      <c r="R273" s="105"/>
      <c r="S273" s="909" t="str">
        <f>VLOOKUP(S276,'[1]FDN Details'!$B259:Z737,2)</f>
        <v>109/7</v>
      </c>
      <c r="T273" s="909"/>
      <c r="U273" s="105"/>
      <c r="V273" s="909" t="str">
        <f>VLOOKUP(V276,'[1]FDN Details'!$B259:AC737,2)</f>
        <v>109/8</v>
      </c>
      <c r="W273" s="909"/>
      <c r="X273" s="105"/>
      <c r="Y273" s="909" t="str">
        <f>VLOOKUP(Y276,'[1]FDN Details'!$B259:AF737,2)</f>
        <v>109/9</v>
      </c>
      <c r="Z273" s="909"/>
      <c r="AA273" s="105"/>
      <c r="AB273" s="909" t="str">
        <f>VLOOKUP(AB276,'[1]FDN Details'!$B259:AI737,2)</f>
        <v>109/10</v>
      </c>
      <c r="AC273" s="909"/>
      <c r="AD273" s="105"/>
      <c r="AE273" s="909" t="str">
        <f>VLOOKUP(AE276,'[1]FDN Details'!$B259:AL737,2)</f>
        <v>109/11</v>
      </c>
      <c r="AF273" s="909"/>
      <c r="AG273" s="105"/>
      <c r="AH273" s="909" t="str">
        <f>VLOOKUP(AH276,'[1]FDN Details'!$B259:AO737,2)</f>
        <v>110/0</v>
      </c>
      <c r="AI273" s="909"/>
      <c r="AJ273" s="105"/>
      <c r="AK273" s="909" t="str">
        <f>VLOOKUP(AK276,'[1]FDN Details'!$B259:AR737,2)</f>
        <v>110/1</v>
      </c>
      <c r="AL273" s="909"/>
      <c r="AM273" s="155"/>
      <c r="AN273" s="909" t="str">
        <f>VLOOKUP(AN276,'[1]FDN Details'!$B259:AU737,2)</f>
        <v>110/2</v>
      </c>
      <c r="AO273" s="909"/>
      <c r="AP273" s="105"/>
      <c r="AQ273" s="909" t="str">
        <f>VLOOKUP(AQ276,'[1]FDN Details'!$B259:AX737,2)</f>
        <v>110/3</v>
      </c>
      <c r="AR273" s="909"/>
      <c r="AS273" s="132"/>
      <c r="AT273" s="105"/>
      <c r="AU273" s="1005"/>
      <c r="AV273" s="938"/>
      <c r="AW273" s="938"/>
      <c r="AX273" s="938"/>
      <c r="AY273" s="938"/>
      <c r="AZ273" s="938"/>
      <c r="BA273" s="941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</row>
    <row r="274" spans="1:64" x14ac:dyDescent="0.35">
      <c r="A274" s="77"/>
      <c r="B274" s="1001"/>
      <c r="C274" s="132"/>
      <c r="D274" s="909" t="str">
        <f>VLOOKUP(D276,'[1]FDN Details'!$B259:K738,3)</f>
        <v>A+0</v>
      </c>
      <c r="E274" s="909"/>
      <c r="F274" s="105"/>
      <c r="G274" s="909" t="str">
        <f>VLOOKUP(G276,'[1]FDN Details'!$B259:N738,3)</f>
        <v>A+9</v>
      </c>
      <c r="H274" s="909"/>
      <c r="I274" s="105"/>
      <c r="J274" s="909" t="str">
        <f>VLOOKUP(J276,'[1]FDN Details'!$B259:Q738,3)</f>
        <v>A-3</v>
      </c>
      <c r="K274" s="909"/>
      <c r="L274" s="105"/>
      <c r="M274" s="909" t="str">
        <f>VLOOKUP(M276,'[1]FDN Details'!$B259:T738,3)</f>
        <v>A+3</v>
      </c>
      <c r="N274" s="909"/>
      <c r="O274" s="105"/>
      <c r="P274" s="909" t="str">
        <f>VLOOKUP(P276,'[1]FDN Details'!$B259:W738,3)</f>
        <v>A+3</v>
      </c>
      <c r="Q274" s="909"/>
      <c r="R274" s="105"/>
      <c r="S274" s="909" t="str">
        <f>VLOOKUP(S276,'[1]FDN Details'!$B259:Z738,3)</f>
        <v>A+3</v>
      </c>
      <c r="T274" s="909"/>
      <c r="U274" s="105"/>
      <c r="V274" s="909" t="str">
        <f>VLOOKUP(V276,'[1]FDN Details'!$B259:AC738,3)</f>
        <v>A+3</v>
      </c>
      <c r="W274" s="909"/>
      <c r="X274" s="105"/>
      <c r="Y274" s="909" t="str">
        <f>VLOOKUP(Y276,'[1]FDN Details'!$B259:AF738,3)</f>
        <v>A+3</v>
      </c>
      <c r="Z274" s="909"/>
      <c r="AA274" s="105"/>
      <c r="AB274" s="909" t="str">
        <f>VLOOKUP(AB276,'[1]FDN Details'!$B259:AI738,3)</f>
        <v>A-3</v>
      </c>
      <c r="AC274" s="909"/>
      <c r="AD274" s="105"/>
      <c r="AE274" s="909" t="str">
        <f>VLOOKUP(AE276,'[1]FDN Details'!$B259:AL738,3)</f>
        <v>A+3</v>
      </c>
      <c r="AF274" s="909"/>
      <c r="AG274" s="105"/>
      <c r="AH274" s="909" t="str">
        <f>VLOOKUP(AH276,'[1]FDN Details'!$B259:AO738,3)</f>
        <v>D45+3</v>
      </c>
      <c r="AI274" s="909"/>
      <c r="AJ274" s="105"/>
      <c r="AK274" s="909" t="str">
        <f>VLOOKUP(AK276,'[1]FDN Details'!$B259:AR738,3)</f>
        <v>A+7.5</v>
      </c>
      <c r="AL274" s="909"/>
      <c r="AM274" s="105"/>
      <c r="AN274" s="909" t="str">
        <f>VLOOKUP(AN276,'[1]FDN Details'!$B259:AU738,3)</f>
        <v>A+0</v>
      </c>
      <c r="AO274" s="909"/>
      <c r="AP274" s="105"/>
      <c r="AQ274" s="909" t="str">
        <f>VLOOKUP(AQ276,'[1]FDN Details'!$B259:AX738,3)</f>
        <v>A+0</v>
      </c>
      <c r="AR274" s="909"/>
      <c r="AS274" s="132"/>
      <c r="AT274" s="105"/>
      <c r="AU274" s="1005"/>
      <c r="AV274" s="938"/>
      <c r="AW274" s="938"/>
      <c r="AX274" s="938"/>
      <c r="AY274" s="938"/>
      <c r="AZ274" s="938"/>
      <c r="BA274" s="941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</row>
    <row r="275" spans="1:64" x14ac:dyDescent="0.35">
      <c r="A275" s="77"/>
      <c r="B275" s="1001"/>
      <c r="C275" s="80"/>
      <c r="D275" s="136"/>
      <c r="E275" s="136"/>
      <c r="F275" s="105"/>
      <c r="G275" s="136"/>
      <c r="H275" s="136"/>
      <c r="I275" s="136"/>
      <c r="J275" s="136"/>
      <c r="K275" s="136"/>
      <c r="L275" s="105"/>
      <c r="M275" s="136"/>
      <c r="N275" s="136"/>
      <c r="O275" s="105"/>
      <c r="P275" s="136"/>
      <c r="Q275" s="136"/>
      <c r="R275" s="136"/>
      <c r="S275" s="157"/>
      <c r="T275" s="158"/>
      <c r="U275" s="136"/>
      <c r="V275" s="136"/>
      <c r="W275" s="136"/>
      <c r="X275" s="80"/>
      <c r="Y275" s="136"/>
      <c r="Z275" s="136"/>
      <c r="AA275" s="105"/>
      <c r="AB275" s="136"/>
      <c r="AC275" s="136"/>
      <c r="AD275" s="105"/>
      <c r="AE275" s="136"/>
      <c r="AF275" s="136"/>
      <c r="AG275" s="105"/>
      <c r="AH275" s="136"/>
      <c r="AI275" s="136"/>
      <c r="AJ275" s="141"/>
      <c r="AK275" s="136"/>
      <c r="AL275" s="136"/>
      <c r="AM275" s="141"/>
      <c r="AN275" s="136"/>
      <c r="AO275" s="136"/>
      <c r="AP275" s="141"/>
      <c r="AQ275" s="136"/>
      <c r="AR275" s="136"/>
      <c r="AS275" s="141"/>
      <c r="AT275" s="105"/>
      <c r="AU275" s="1005"/>
      <c r="AV275" s="938"/>
      <c r="AW275" s="938"/>
      <c r="AX275" s="938"/>
      <c r="AY275" s="938"/>
      <c r="AZ275" s="938"/>
      <c r="BA275" s="941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</row>
    <row r="276" spans="1:64" x14ac:dyDescent="0.35">
      <c r="A276" s="77"/>
      <c r="B276" s="1001"/>
      <c r="C276" s="143"/>
      <c r="D276" s="143">
        <f>AQ265+1</f>
        <v>331</v>
      </c>
      <c r="E276" s="143"/>
      <c r="F276" s="131"/>
      <c r="G276" s="143">
        <f>D276+1</f>
        <v>332</v>
      </c>
      <c r="H276" s="143"/>
      <c r="I276" s="131"/>
      <c r="J276" s="143">
        <f>G276+1</f>
        <v>333</v>
      </c>
      <c r="K276" s="143"/>
      <c r="L276" s="131"/>
      <c r="M276" s="143">
        <f>J276+1</f>
        <v>334</v>
      </c>
      <c r="N276" s="143"/>
      <c r="O276" s="131"/>
      <c r="P276" s="143">
        <f>M276+1</f>
        <v>335</v>
      </c>
      <c r="Q276" s="143"/>
      <c r="R276" s="131"/>
      <c r="S276" s="143">
        <f>P276+1</f>
        <v>336</v>
      </c>
      <c r="T276" s="143"/>
      <c r="U276" s="131"/>
      <c r="V276" s="143">
        <f>S276+1</f>
        <v>337</v>
      </c>
      <c r="W276" s="143"/>
      <c r="X276" s="143"/>
      <c r="Y276" s="143">
        <f>V276+1</f>
        <v>338</v>
      </c>
      <c r="Z276" s="143"/>
      <c r="AA276" s="131"/>
      <c r="AB276" s="143">
        <f>Y276+1</f>
        <v>339</v>
      </c>
      <c r="AC276" s="143"/>
      <c r="AD276" s="131"/>
      <c r="AE276" s="143">
        <f>AB276+1</f>
        <v>340</v>
      </c>
      <c r="AF276" s="143"/>
      <c r="AG276" s="131"/>
      <c r="AH276" s="143">
        <f>AE276+1</f>
        <v>341</v>
      </c>
      <c r="AI276" s="143"/>
      <c r="AJ276" s="143"/>
      <c r="AK276" s="143">
        <f>AH276+1</f>
        <v>342</v>
      </c>
      <c r="AL276" s="143"/>
      <c r="AM276" s="143"/>
      <c r="AN276" s="143">
        <f>AK276+1</f>
        <v>343</v>
      </c>
      <c r="AO276" s="143"/>
      <c r="AP276" s="143"/>
      <c r="AQ276" s="143">
        <f>AN276+1</f>
        <v>344</v>
      </c>
      <c r="AR276" s="143"/>
      <c r="AS276" s="143"/>
      <c r="AT276" s="105"/>
      <c r="AU276" s="1005"/>
      <c r="AV276" s="938"/>
      <c r="AW276" s="938"/>
      <c r="AX276" s="938"/>
      <c r="AY276" s="938"/>
      <c r="AZ276" s="938"/>
      <c r="BA276" s="941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</row>
    <row r="277" spans="1:64" x14ac:dyDescent="0.35">
      <c r="A277" s="77"/>
      <c r="B277" s="1001"/>
      <c r="C277" s="920" t="s">
        <v>112</v>
      </c>
      <c r="D277" s="921"/>
      <c r="E277" s="921"/>
      <c r="F277" s="921"/>
      <c r="G277" s="921"/>
      <c r="H277" s="921"/>
      <c r="I277" s="921"/>
      <c r="J277" s="921"/>
      <c r="K277" s="921"/>
      <c r="L277" s="921"/>
      <c r="M277" s="921"/>
      <c r="N277" s="921"/>
      <c r="O277" s="921"/>
      <c r="P277" s="921"/>
      <c r="Q277" s="921"/>
      <c r="R277" s="921"/>
      <c r="S277" s="921"/>
      <c r="T277" s="921"/>
      <c r="U277" s="921"/>
      <c r="V277" s="921"/>
      <c r="W277" s="921"/>
      <c r="X277" s="921"/>
      <c r="Y277" s="921"/>
      <c r="Z277" s="921"/>
      <c r="AA277" s="921"/>
      <c r="AB277" s="921"/>
      <c r="AC277" s="921"/>
      <c r="AD277" s="921"/>
      <c r="AE277" s="921"/>
      <c r="AF277" s="921"/>
      <c r="AG277" s="921"/>
      <c r="AH277" s="921"/>
      <c r="AI277" s="921"/>
      <c r="AJ277" s="921"/>
      <c r="AK277" s="921"/>
      <c r="AL277" s="921"/>
      <c r="AM277" s="921"/>
      <c r="AN277" s="921"/>
      <c r="AO277" s="921"/>
      <c r="AP277" s="921"/>
      <c r="AQ277" s="921"/>
      <c r="AR277" s="921"/>
      <c r="AS277" s="921"/>
      <c r="AT277" s="105"/>
      <c r="AU277" s="1005"/>
      <c r="AV277" s="938"/>
      <c r="AW277" s="938"/>
      <c r="AX277" s="938"/>
      <c r="AY277" s="938"/>
      <c r="AZ277" s="938"/>
      <c r="BA277" s="941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</row>
    <row r="278" spans="1:64" x14ac:dyDescent="0.35">
      <c r="A278" s="77"/>
      <c r="B278" s="1001"/>
      <c r="C278" s="183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141"/>
      <c r="AO278" s="141"/>
      <c r="AP278" s="141"/>
      <c r="AQ278" s="141"/>
      <c r="AR278" s="141"/>
      <c r="AS278" s="141"/>
      <c r="AT278" s="105"/>
      <c r="AU278" s="1005"/>
      <c r="AV278" s="938"/>
      <c r="AW278" s="938"/>
      <c r="AX278" s="938"/>
      <c r="AY278" s="938"/>
      <c r="AZ278" s="938"/>
      <c r="BA278" s="941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</row>
    <row r="279" spans="1:64" ht="17" thickBot="1" x14ac:dyDescent="0.4">
      <c r="A279" s="77"/>
      <c r="B279" s="1001"/>
      <c r="C279" s="80"/>
      <c r="D279" s="80"/>
      <c r="E279" s="80"/>
      <c r="F279" s="105"/>
      <c r="G279" s="80"/>
      <c r="H279" s="80"/>
      <c r="I279" s="105"/>
      <c r="J279" s="80"/>
      <c r="K279" s="80"/>
      <c r="L279" s="105"/>
      <c r="M279" s="80"/>
      <c r="N279" s="80"/>
      <c r="O279" s="105"/>
      <c r="P279" s="80"/>
      <c r="Q279" s="80"/>
      <c r="R279" s="105"/>
      <c r="S279" s="80"/>
      <c r="T279" s="80"/>
      <c r="U279" s="184"/>
      <c r="V279" s="80"/>
      <c r="W279" s="80"/>
      <c r="X279" s="105"/>
      <c r="Y279" s="80"/>
      <c r="Z279" s="80"/>
      <c r="AA279" s="105"/>
      <c r="AB279" s="80"/>
      <c r="AC279" s="80"/>
      <c r="AD279" s="105"/>
      <c r="AE279" s="80"/>
      <c r="AF279" s="80"/>
      <c r="AG279" s="105"/>
      <c r="AH279" s="80"/>
      <c r="AI279" s="80"/>
      <c r="AJ279" s="105"/>
      <c r="AK279" s="80"/>
      <c r="AL279" s="80"/>
      <c r="AM279" s="105"/>
      <c r="AN279" s="80"/>
      <c r="AO279" s="80"/>
      <c r="AP279" s="184"/>
      <c r="AQ279" s="80"/>
      <c r="AR279" s="80"/>
      <c r="AS279" s="105"/>
      <c r="AT279" s="105"/>
      <c r="AU279" s="1005"/>
      <c r="AV279" s="939"/>
      <c r="AW279" s="939"/>
      <c r="AX279" s="939"/>
      <c r="AY279" s="939"/>
      <c r="AZ279" s="939"/>
      <c r="BA279" s="942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</row>
    <row r="280" spans="1:64" ht="17.5" thickTop="1" thickBot="1" x14ac:dyDescent="0.4">
      <c r="A280" s="77"/>
      <c r="B280" s="1001"/>
      <c r="C280" s="80"/>
      <c r="D280" s="139" t="s">
        <v>107</v>
      </c>
      <c r="E280" s="113"/>
      <c r="F280" s="105"/>
      <c r="G280" s="919"/>
      <c r="H280" s="919"/>
      <c r="I280" s="105"/>
      <c r="J280" s="919" t="s">
        <v>107</v>
      </c>
      <c r="K280" s="919"/>
      <c r="L280" s="105"/>
      <c r="M280" s="919" t="s">
        <v>107</v>
      </c>
      <c r="N280" s="919"/>
      <c r="O280" s="105"/>
      <c r="P280" s="919" t="s">
        <v>107</v>
      </c>
      <c r="Q280" s="919"/>
      <c r="R280" s="105"/>
      <c r="S280" s="919" t="s">
        <v>107</v>
      </c>
      <c r="T280" s="919"/>
      <c r="U280" s="105"/>
      <c r="V280" s="919" t="s">
        <v>107</v>
      </c>
      <c r="W280" s="919"/>
      <c r="X280" s="105"/>
      <c r="Y280" s="919"/>
      <c r="Z280" s="919"/>
      <c r="AA280" s="105"/>
      <c r="AB280" s="919"/>
      <c r="AC280" s="919"/>
      <c r="AD280" s="105"/>
      <c r="AE280" s="919"/>
      <c r="AF280" s="919"/>
      <c r="AG280" s="105"/>
      <c r="AH280" s="919"/>
      <c r="AI280" s="919"/>
      <c r="AJ280" s="105"/>
      <c r="AK280" s="919"/>
      <c r="AL280" s="919"/>
      <c r="AM280" s="105"/>
      <c r="AN280" s="919"/>
      <c r="AO280" s="919"/>
      <c r="AP280" s="105"/>
      <c r="AQ280" s="936"/>
      <c r="AR280" s="936"/>
      <c r="AS280" s="105"/>
      <c r="AT280" s="105"/>
      <c r="AU280" s="1005"/>
      <c r="AV280" s="918">
        <v>14</v>
      </c>
      <c r="AW280" s="918">
        <f>COUNTIF(D279:AR280,"FC")</f>
        <v>6</v>
      </c>
      <c r="AX280" s="918">
        <f>COUNTIF(J278:AR278,"EC")</f>
        <v>0</v>
      </c>
      <c r="AY280" s="918">
        <f>COUNTIF(A282:AR283,"E")</f>
        <v>5</v>
      </c>
      <c r="AZ280" s="918">
        <f>COUNTIF(J279:AR279,"TW")</f>
        <v>0</v>
      </c>
      <c r="BA280" s="91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</row>
    <row r="281" spans="1:64" s="191" customFormat="1" ht="17.5" thickTop="1" thickBot="1" x14ac:dyDescent="0.4">
      <c r="A281" s="190"/>
      <c r="B281" s="1001"/>
      <c r="C281" s="169"/>
      <c r="D281" s="170" t="s">
        <v>85</v>
      </c>
      <c r="E281" s="171" t="s">
        <v>86</v>
      </c>
      <c r="F281" s="169"/>
      <c r="G281" s="161" t="s">
        <v>85</v>
      </c>
      <c r="H281" s="162" t="s">
        <v>86</v>
      </c>
      <c r="I281" s="169"/>
      <c r="J281" s="170" t="s">
        <v>85</v>
      </c>
      <c r="K281" s="171" t="s">
        <v>86</v>
      </c>
      <c r="L281" s="169"/>
      <c r="M281" s="170" t="s">
        <v>85</v>
      </c>
      <c r="N281" s="171" t="s">
        <v>86</v>
      </c>
      <c r="O281" s="169"/>
      <c r="P281" s="170" t="s">
        <v>85</v>
      </c>
      <c r="Q281" s="171" t="s">
        <v>86</v>
      </c>
      <c r="R281" s="169"/>
      <c r="S281" s="170" t="s">
        <v>85</v>
      </c>
      <c r="T281" s="171" t="s">
        <v>86</v>
      </c>
      <c r="U281" s="169"/>
      <c r="V281" s="170" t="s">
        <v>85</v>
      </c>
      <c r="W281" s="171" t="s">
        <v>86</v>
      </c>
      <c r="X281" s="169"/>
      <c r="Y281" s="161" t="s">
        <v>85</v>
      </c>
      <c r="Z281" s="162" t="s">
        <v>86</v>
      </c>
      <c r="AA281" s="169"/>
      <c r="AB281" s="161" t="s">
        <v>85</v>
      </c>
      <c r="AC281" s="162" t="s">
        <v>86</v>
      </c>
      <c r="AD281" s="169"/>
      <c r="AE281" s="161" t="s">
        <v>85</v>
      </c>
      <c r="AF281" s="162" t="s">
        <v>86</v>
      </c>
      <c r="AG281" s="169"/>
      <c r="AH281" s="161" t="s">
        <v>85</v>
      </c>
      <c r="AI281" s="162" t="s">
        <v>86</v>
      </c>
      <c r="AJ281" s="169"/>
      <c r="AK281" s="161" t="s">
        <v>85</v>
      </c>
      <c r="AL281" s="162" t="s">
        <v>86</v>
      </c>
      <c r="AM281" s="169"/>
      <c r="AN281" s="161" t="s">
        <v>85</v>
      </c>
      <c r="AO281" s="162" t="s">
        <v>86</v>
      </c>
      <c r="AP281" s="169"/>
      <c r="AQ281" s="161" t="s">
        <v>85</v>
      </c>
      <c r="AR281" s="162" t="s">
        <v>86</v>
      </c>
      <c r="AS281" s="189"/>
      <c r="AT281" s="169"/>
      <c r="AU281" s="1005"/>
      <c r="AV281" s="918"/>
      <c r="AW281" s="918"/>
      <c r="AX281" s="918"/>
      <c r="AY281" s="918"/>
      <c r="AZ281" s="918"/>
      <c r="BA281" s="917"/>
      <c r="BB281" s="190"/>
      <c r="BC281" s="190"/>
      <c r="BD281" s="190"/>
      <c r="BE281" s="190"/>
      <c r="BF281" s="190"/>
      <c r="BG281" s="190"/>
      <c r="BH281" s="190"/>
      <c r="BI281" s="190"/>
      <c r="BJ281" s="190"/>
      <c r="BK281" s="190"/>
      <c r="BL281" s="190"/>
    </row>
    <row r="282" spans="1:64" s="191" customFormat="1" ht="17.5" thickTop="1" thickBot="1" x14ac:dyDescent="0.4">
      <c r="A282" s="190"/>
      <c r="B282" s="1001"/>
      <c r="C282" s="169"/>
      <c r="D282" s="174" t="s">
        <v>89</v>
      </c>
      <c r="E282" s="175" t="s">
        <v>90</v>
      </c>
      <c r="F282" s="169"/>
      <c r="G282" s="163" t="s">
        <v>89</v>
      </c>
      <c r="H282" s="164" t="s">
        <v>90</v>
      </c>
      <c r="I282" s="169" t="s">
        <v>68</v>
      </c>
      <c r="J282" s="174" t="s">
        <v>89</v>
      </c>
      <c r="K282" s="175" t="s">
        <v>90</v>
      </c>
      <c r="L282" s="169"/>
      <c r="M282" s="174" t="s">
        <v>89</v>
      </c>
      <c r="N282" s="175" t="s">
        <v>90</v>
      </c>
      <c r="O282" s="169"/>
      <c r="P282" s="174" t="s">
        <v>89</v>
      </c>
      <c r="Q282" s="175" t="s">
        <v>90</v>
      </c>
      <c r="R282" s="169"/>
      <c r="S282" s="174" t="s">
        <v>89</v>
      </c>
      <c r="T282" s="175" t="s">
        <v>90</v>
      </c>
      <c r="U282" s="169"/>
      <c r="V282" s="174" t="s">
        <v>89</v>
      </c>
      <c r="W282" s="175" t="s">
        <v>90</v>
      </c>
      <c r="X282" s="169"/>
      <c r="Y282" s="163" t="s">
        <v>89</v>
      </c>
      <c r="Z282" s="164" t="s">
        <v>90</v>
      </c>
      <c r="AA282" s="169"/>
      <c r="AB282" s="163" t="s">
        <v>89</v>
      </c>
      <c r="AC282" s="164" t="s">
        <v>90</v>
      </c>
      <c r="AD282" s="169"/>
      <c r="AE282" s="163" t="s">
        <v>89</v>
      </c>
      <c r="AF282" s="164" t="s">
        <v>90</v>
      </c>
      <c r="AG282" s="169"/>
      <c r="AH282" s="163" t="s">
        <v>89</v>
      </c>
      <c r="AI282" s="164" t="s">
        <v>90</v>
      </c>
      <c r="AJ282" s="169"/>
      <c r="AK282" s="163" t="s">
        <v>89</v>
      </c>
      <c r="AL282" s="164" t="s">
        <v>90</v>
      </c>
      <c r="AM282" s="169"/>
      <c r="AN282" s="163" t="s">
        <v>89</v>
      </c>
      <c r="AO282" s="164" t="s">
        <v>90</v>
      </c>
      <c r="AP282" s="169"/>
      <c r="AQ282" s="163" t="s">
        <v>89</v>
      </c>
      <c r="AR282" s="164" t="s">
        <v>90</v>
      </c>
      <c r="AS282" s="189"/>
      <c r="AT282" s="169"/>
      <c r="AU282" s="1005"/>
      <c r="AV282" s="918"/>
      <c r="AW282" s="918"/>
      <c r="AX282" s="918"/>
      <c r="AY282" s="918"/>
      <c r="AZ282" s="918"/>
      <c r="BA282" s="917"/>
      <c r="BB282" s="190"/>
      <c r="BC282" s="190"/>
      <c r="BD282" s="190"/>
      <c r="BE282" s="190"/>
      <c r="BF282" s="190"/>
      <c r="BG282" s="190"/>
      <c r="BH282" s="190"/>
      <c r="BI282" s="190"/>
      <c r="BJ282" s="190"/>
      <c r="BK282" s="190"/>
      <c r="BL282" s="190"/>
    </row>
    <row r="283" spans="1:64" s="191" customFormat="1" ht="17" thickTop="1" x14ac:dyDescent="0.35">
      <c r="A283" s="190"/>
      <c r="B283" s="1001"/>
      <c r="C283" s="138"/>
      <c r="D283" s="179">
        <v>0</v>
      </c>
      <c r="E283" s="180" t="str">
        <f>VLOOKUP(D287,'[1]FDN Details'!$B259:Q737,16,0)</f>
        <v>DFR</v>
      </c>
      <c r="F283" s="178">
        <f>VLOOKUP(D287,'[1]FDN Details'!$B259:P737,15,0)</f>
        <v>329</v>
      </c>
      <c r="G283" s="165">
        <v>0</v>
      </c>
      <c r="H283" s="166" t="str">
        <f>VLOOKUP(G287,'[1]FDN Details'!$B259:T737,16,0)</f>
        <v>-</v>
      </c>
      <c r="I283" s="178">
        <f>VLOOKUP(G287,'[1]FDN Details'!$B259:S737,15,0)</f>
        <v>373</v>
      </c>
      <c r="J283" s="179" t="s">
        <v>108</v>
      </c>
      <c r="K283" s="180" t="str">
        <f>VLOOKUP(J287,'[1]FDN Details'!$B259:W737,16,0)</f>
        <v>DFR</v>
      </c>
      <c r="L283" s="178">
        <f>VLOOKUP(J287,'[1]FDN Details'!$B259:V737,15,0)</f>
        <v>419</v>
      </c>
      <c r="M283" s="179" t="s">
        <v>108</v>
      </c>
      <c r="N283" s="180" t="str">
        <f>VLOOKUP(M287,'[1]FDN Details'!$B259:Z737,16,0)</f>
        <v>DFR</v>
      </c>
      <c r="O283" s="178">
        <f>VLOOKUP(M287,'[1]FDN Details'!$B259:Y737,15,0)</f>
        <v>397</v>
      </c>
      <c r="P283" s="179" t="s">
        <v>108</v>
      </c>
      <c r="Q283" s="180" t="str">
        <f>VLOOKUP(P287,'[1]FDN Details'!$B259:AC737,16,0)</f>
        <v>WFR</v>
      </c>
      <c r="R283" s="178">
        <f>VLOOKUP(P287,'[1]FDN Details'!$B259:AB737,15,0)</f>
        <v>374</v>
      </c>
      <c r="S283" s="179" t="s">
        <v>108</v>
      </c>
      <c r="T283" s="180" t="str">
        <f>VLOOKUP(S287,'[1]FDN Details'!$B259:AF737,16,0)</f>
        <v>DFR</v>
      </c>
      <c r="U283" s="178">
        <f>VLOOKUP(S287,'[1]FDN Details'!$B259:AE737,15,0)</f>
        <v>390</v>
      </c>
      <c r="V283" s="179" t="s">
        <v>108</v>
      </c>
      <c r="W283" s="180" t="str">
        <f>VLOOKUP(V287,'[1]FDN Details'!$B259:AI737,16,0)</f>
        <v>DFR</v>
      </c>
      <c r="X283" s="125">
        <f>VLOOKUP(V287,'[1]FDN Details'!$B259:AH737,15,0)</f>
        <v>385</v>
      </c>
      <c r="Y283" s="165">
        <v>0</v>
      </c>
      <c r="Z283" s="124" t="str">
        <f>VLOOKUP(Y287,'[1]FDN Details'!$B259:AL737,16,0)</f>
        <v>-</v>
      </c>
      <c r="AA283" s="125">
        <f>VLOOKUP(Y287,'[1]FDN Details'!$B259:AK737,15,0)</f>
        <v>432</v>
      </c>
      <c r="AB283" s="165">
        <v>0</v>
      </c>
      <c r="AC283" s="124" t="str">
        <f>VLOOKUP(AB287,'[1]FDN Details'!$B259:AO737,16,0)</f>
        <v>-</v>
      </c>
      <c r="AD283" s="125">
        <f>VLOOKUP(AB287,'[1]FDN Details'!$B259:AN737,15,0)</f>
        <v>391</v>
      </c>
      <c r="AE283" s="165">
        <v>0</v>
      </c>
      <c r="AF283" s="124" t="str">
        <f>VLOOKUP(AE287,'[1]FDN Details'!$B259:AR737,16,0)</f>
        <v>-</v>
      </c>
      <c r="AG283" s="125">
        <f>VLOOKUP(AE287,'[1]FDN Details'!$B259:AQ737,15,0)</f>
        <v>230</v>
      </c>
      <c r="AH283" s="165">
        <v>0</v>
      </c>
      <c r="AI283" s="124" t="str">
        <f>VLOOKUP(AH287,'[1]FDN Details'!$B259:AU737,16,0)</f>
        <v>-</v>
      </c>
      <c r="AJ283" s="125">
        <f>VLOOKUP(AH287,'[1]FDN Details'!$B259:AT737,15,0)</f>
        <v>286</v>
      </c>
      <c r="AK283" s="165">
        <v>0</v>
      </c>
      <c r="AL283" s="124" t="str">
        <f>VLOOKUP(AK287,'[1]FDN Details'!$B259:AX737,16,0)</f>
        <v>-</v>
      </c>
      <c r="AM283" s="125">
        <f>VLOOKUP(AK287,'[1]FDN Details'!$B259:AW737,15,0)</f>
        <v>475</v>
      </c>
      <c r="AN283" s="165">
        <v>0</v>
      </c>
      <c r="AO283" s="124" t="str">
        <f>VLOOKUP(AN287,'[1]FDN Details'!$B259:BA737,16,0)</f>
        <v>-</v>
      </c>
      <c r="AP283" s="125">
        <f>VLOOKUP(AN287,'[1]FDN Details'!$B259:AZ737,15,0)</f>
        <v>229</v>
      </c>
      <c r="AQ283" s="165">
        <v>0</v>
      </c>
      <c r="AR283" s="124" t="str">
        <f>VLOOKUP(AQ287,'[1]FDN Details'!$B259:BD737,16,0)</f>
        <v>-</v>
      </c>
      <c r="AS283" s="125">
        <f>VLOOKUP(AQ287,'[1]FDN Details'!$B259:BC737,15,0)</f>
        <v>218</v>
      </c>
      <c r="AT283" s="169"/>
      <c r="AU283" s="1005"/>
      <c r="AV283" s="192"/>
      <c r="AW283" s="192"/>
      <c r="AX283" s="192"/>
      <c r="AY283" s="192"/>
      <c r="AZ283" s="192"/>
      <c r="BA283" s="193"/>
      <c r="BB283" s="194">
        <f>SUM(F283:AS283)</f>
        <v>4928</v>
      </c>
      <c r="BC283" s="190"/>
      <c r="BD283" s="190"/>
      <c r="BE283" s="190"/>
      <c r="BF283" s="190"/>
      <c r="BG283" s="190"/>
      <c r="BH283" s="190"/>
      <c r="BI283" s="190"/>
      <c r="BJ283" s="190"/>
      <c r="BK283" s="190"/>
      <c r="BL283" s="190"/>
    </row>
    <row r="284" spans="1:64" s="191" customFormat="1" x14ac:dyDescent="0.35">
      <c r="A284" s="190"/>
      <c r="B284" s="1001"/>
      <c r="C284" s="195"/>
      <c r="D284" s="909" t="str">
        <f>VLOOKUP(D287,'[1]FDN Details'!$B270:K748,2)</f>
        <v>110/4</v>
      </c>
      <c r="E284" s="909"/>
      <c r="F284" s="169"/>
      <c r="G284" s="909" t="str">
        <f>VLOOKUP(G287,'[1]FDN Details'!$B270:N748,2)</f>
        <v>111/0</v>
      </c>
      <c r="H284" s="909"/>
      <c r="I284" s="195"/>
      <c r="J284" s="909" t="str">
        <f>VLOOKUP(J287,'[1]FDN Details'!$B270:Q748,2)</f>
        <v>111/1</v>
      </c>
      <c r="K284" s="909"/>
      <c r="L284" s="195"/>
      <c r="M284" s="909" t="str">
        <f>VLOOKUP(M287,'[1]FDN Details'!$B270:T748,2)</f>
        <v>111/2</v>
      </c>
      <c r="N284" s="909"/>
      <c r="O284" s="195"/>
      <c r="P284" s="909" t="str">
        <f>VLOOKUP(P287,'[1]FDN Details'!$B270:W748,2)</f>
        <v>111/3</v>
      </c>
      <c r="Q284" s="909"/>
      <c r="R284" s="169"/>
      <c r="S284" s="909" t="str">
        <f>VLOOKUP(S287,'[1]FDN Details'!$B270:Z748,2)</f>
        <v>111/4</v>
      </c>
      <c r="T284" s="909"/>
      <c r="U284" s="169"/>
      <c r="V284" s="909" t="str">
        <f>VLOOKUP(V287,'[1]FDN Details'!$B270:AC748,2)</f>
        <v>111/5</v>
      </c>
      <c r="W284" s="909"/>
      <c r="X284" s="169"/>
      <c r="Y284" s="909" t="str">
        <f>VLOOKUP(Y287,'[1]FDN Details'!$B270:AF748,2)</f>
        <v>111/6</v>
      </c>
      <c r="Z284" s="909"/>
      <c r="AA284" s="169"/>
      <c r="AB284" s="909" t="str">
        <f>VLOOKUP(AB287,'[1]FDN Details'!$B270:AI748,2)</f>
        <v>111/7</v>
      </c>
      <c r="AC284" s="909"/>
      <c r="AD284" s="169"/>
      <c r="AE284" s="909" t="str">
        <f>VLOOKUP(AE287,'[1]FDN Details'!$B270:AL748,2)</f>
        <v>111A/0</v>
      </c>
      <c r="AF284" s="909"/>
      <c r="AG284" s="169" t="s">
        <v>104</v>
      </c>
      <c r="AH284" s="909" t="str">
        <f>VLOOKUP(AH287,'[1]FDN Details'!$B270:AO748,2)</f>
        <v>111B/0</v>
      </c>
      <c r="AI284" s="909"/>
      <c r="AJ284" s="169"/>
      <c r="AK284" s="909" t="str">
        <f>VLOOKUP(AK287,'[1]FDN Details'!$B270:AR748,2)</f>
        <v>111B/1</v>
      </c>
      <c r="AL284" s="909"/>
      <c r="AM284" s="196"/>
      <c r="AN284" s="909" t="str">
        <f>VLOOKUP(AN287,'[1]FDN Details'!$B270:AU748,2)</f>
        <v>112/0</v>
      </c>
      <c r="AO284" s="909"/>
      <c r="AP284" s="197" t="s">
        <v>105</v>
      </c>
      <c r="AQ284" s="909" t="str">
        <f>VLOOKUP(AQ287,'[1]FDN Details'!$B270:AX748,2)</f>
        <v>113/0</v>
      </c>
      <c r="AR284" s="909"/>
      <c r="AS284" s="195"/>
      <c r="AT284" s="169"/>
      <c r="AU284" s="1005"/>
      <c r="AV284" s="192"/>
      <c r="AW284" s="192"/>
      <c r="AX284" s="192"/>
      <c r="AY284" s="192"/>
      <c r="AZ284" s="192"/>
      <c r="BA284" s="193"/>
      <c r="BB284" s="190"/>
      <c r="BC284" s="190"/>
      <c r="BD284" s="190"/>
      <c r="BE284" s="190"/>
      <c r="BF284" s="190"/>
      <c r="BG284" s="190"/>
      <c r="BH284" s="190"/>
      <c r="BI284" s="190"/>
      <c r="BJ284" s="190"/>
      <c r="BK284" s="190"/>
      <c r="BL284" s="190"/>
    </row>
    <row r="285" spans="1:64" s="191" customFormat="1" x14ac:dyDescent="0.35">
      <c r="A285" s="190"/>
      <c r="B285" s="1001"/>
      <c r="C285" s="195"/>
      <c r="D285" s="909" t="str">
        <f>VLOOKUP(D287,'[1]FDN Details'!$B270:K749,3)</f>
        <v>A+0</v>
      </c>
      <c r="E285" s="909"/>
      <c r="F285" s="169"/>
      <c r="G285" s="909" t="str">
        <f>VLOOKUP(G287,'[1]FDN Details'!$B270:N749,3)</f>
        <v>D45+6</v>
      </c>
      <c r="H285" s="909"/>
      <c r="I285" s="169"/>
      <c r="J285" s="909" t="str">
        <f>VLOOKUP(J287,'[1]FDN Details'!$B270:Q749,3)</f>
        <v>A+0</v>
      </c>
      <c r="K285" s="909"/>
      <c r="L285" s="169"/>
      <c r="M285" s="909" t="str">
        <f>VLOOKUP(M287,'[1]FDN Details'!$B270:T749,3)</f>
        <v>A+3</v>
      </c>
      <c r="N285" s="909"/>
      <c r="O285" s="169"/>
      <c r="P285" s="909" t="str">
        <f>VLOOKUP(P287,'[1]FDN Details'!$B270:W749,3)</f>
        <v>A+0</v>
      </c>
      <c r="Q285" s="909"/>
      <c r="R285" s="169"/>
      <c r="S285" s="909" t="str">
        <f>VLOOKUP(S287,'[1]FDN Details'!$B270:Z749,3)</f>
        <v>A+0</v>
      </c>
      <c r="T285" s="909"/>
      <c r="U285" s="169"/>
      <c r="V285" s="909" t="str">
        <f>VLOOKUP(V287,'[1]FDN Details'!$B270:AC749,3)</f>
        <v>A+6</v>
      </c>
      <c r="W285" s="909"/>
      <c r="X285" s="169"/>
      <c r="Y285" s="909" t="str">
        <f>VLOOKUP(Y287,'[1]FDN Details'!$B270:AF749,3)</f>
        <v>A+0</v>
      </c>
      <c r="Z285" s="909"/>
      <c r="AA285" s="169"/>
      <c r="AB285" s="909" t="str">
        <f>VLOOKUP(AB287,'[1]FDN Details'!$B270:AI749,3)</f>
        <v>A+0</v>
      </c>
      <c r="AC285" s="909"/>
      <c r="AD285" s="169"/>
      <c r="AE285" s="909" t="str">
        <f>VLOOKUP(AE287,'[1]FDN Details'!$B270:AL749,3)</f>
        <v>D60+9</v>
      </c>
      <c r="AF285" s="909"/>
      <c r="AG285" s="169"/>
      <c r="AH285" s="909" t="str">
        <f>VLOOKUP(AH287,'[1]FDN Details'!$B270:AO749,3)</f>
        <v>D60+6</v>
      </c>
      <c r="AI285" s="909"/>
      <c r="AJ285" s="169"/>
      <c r="AK285" s="909" t="str">
        <f>VLOOKUP(AK287,'[1]FDN Details'!$B270:AR749,3)</f>
        <v>A+0</v>
      </c>
      <c r="AL285" s="909"/>
      <c r="AM285" s="169"/>
      <c r="AN285" s="909" t="str">
        <f>VLOOKUP(AN287,'[1]FDN Details'!$B270:AU749,3)</f>
        <v>D45+18</v>
      </c>
      <c r="AO285" s="909"/>
      <c r="AP285" s="169"/>
      <c r="AQ285" s="909" t="str">
        <f>VLOOKUP(AQ287,'[1]FDN Details'!$B270:AX749,3)</f>
        <v>B1+9 (RC = 3M)</v>
      </c>
      <c r="AR285" s="909"/>
      <c r="AS285" s="195"/>
      <c r="AT285" s="169"/>
      <c r="AU285" s="1005"/>
      <c r="AV285" s="192"/>
      <c r="AW285" s="192"/>
      <c r="AX285" s="192"/>
      <c r="AY285" s="192"/>
      <c r="AZ285" s="192"/>
      <c r="BA285" s="193"/>
      <c r="BB285" s="190"/>
      <c r="BC285" s="190"/>
      <c r="BD285" s="190"/>
      <c r="BE285" s="190"/>
      <c r="BF285" s="190"/>
      <c r="BG285" s="190"/>
      <c r="BH285" s="190"/>
      <c r="BI285" s="190"/>
      <c r="BJ285" s="190"/>
      <c r="BK285" s="190"/>
      <c r="BL285" s="190"/>
    </row>
    <row r="286" spans="1:64" s="191" customFormat="1" x14ac:dyDescent="0.35">
      <c r="A286" s="190"/>
      <c r="B286" s="1001"/>
      <c r="C286" s="138"/>
      <c r="D286" s="198"/>
      <c r="E286" s="198"/>
      <c r="F286" s="169"/>
      <c r="G286" s="198"/>
      <c r="H286" s="198"/>
      <c r="I286" s="198"/>
      <c r="J286" s="198"/>
      <c r="K286" s="198"/>
      <c r="L286" s="169"/>
      <c r="M286" s="198"/>
      <c r="N286" s="198"/>
      <c r="O286" s="169"/>
      <c r="P286" s="198"/>
      <c r="Q286" s="198"/>
      <c r="R286" s="198"/>
      <c r="S286" s="199"/>
      <c r="T286" s="200"/>
      <c r="U286" s="198"/>
      <c r="V286" s="198"/>
      <c r="W286" s="198"/>
      <c r="X286" s="138"/>
      <c r="Y286" s="198"/>
      <c r="Z286" s="198"/>
      <c r="AA286" s="169"/>
      <c r="AB286" s="198"/>
      <c r="AC286" s="198"/>
      <c r="AD286" s="169"/>
      <c r="AE286" s="198"/>
      <c r="AF286" s="198"/>
      <c r="AG286" s="169"/>
      <c r="AH286" s="198"/>
      <c r="AI286" s="198"/>
      <c r="AJ286" s="188"/>
      <c r="AK286" s="198"/>
      <c r="AL286" s="198"/>
      <c r="AM286" s="188"/>
      <c r="AN286" s="198"/>
      <c r="AO286" s="198"/>
      <c r="AP286" s="188"/>
      <c r="AQ286" s="198"/>
      <c r="AR286" s="198"/>
      <c r="AS286" s="188"/>
      <c r="AT286" s="169"/>
      <c r="AU286" s="1005"/>
      <c r="AV286" s="192"/>
      <c r="AW286" s="192"/>
      <c r="AX286" s="192"/>
      <c r="AY286" s="192"/>
      <c r="AZ286" s="192"/>
      <c r="BA286" s="193"/>
      <c r="BB286" s="190"/>
      <c r="BC286" s="190"/>
      <c r="BD286" s="190"/>
      <c r="BE286" s="190"/>
      <c r="BF286" s="190"/>
      <c r="BG286" s="190"/>
      <c r="BH286" s="190"/>
      <c r="BI286" s="190"/>
      <c r="BJ286" s="190"/>
      <c r="BK286" s="190"/>
      <c r="BL286" s="190"/>
    </row>
    <row r="287" spans="1:64" s="191" customFormat="1" x14ac:dyDescent="0.35">
      <c r="A287" s="190"/>
      <c r="B287" s="1001"/>
      <c r="C287" s="201"/>
      <c r="D287" s="201">
        <f>AQ276+1</f>
        <v>345</v>
      </c>
      <c r="E287" s="201"/>
      <c r="F287" s="202"/>
      <c r="G287" s="201">
        <f>D287+1</f>
        <v>346</v>
      </c>
      <c r="H287" s="201"/>
      <c r="I287" s="202"/>
      <c r="J287" s="201">
        <f>G287+1</f>
        <v>347</v>
      </c>
      <c r="K287" s="201"/>
      <c r="L287" s="202"/>
      <c r="M287" s="201">
        <f>J287+1</f>
        <v>348</v>
      </c>
      <c r="N287" s="201"/>
      <c r="O287" s="202"/>
      <c r="P287" s="201">
        <f>M287+1</f>
        <v>349</v>
      </c>
      <c r="Q287" s="201"/>
      <c r="R287" s="202"/>
      <c r="S287" s="201">
        <f>P287+1</f>
        <v>350</v>
      </c>
      <c r="T287" s="201"/>
      <c r="U287" s="202"/>
      <c r="V287" s="201">
        <f>S287+1</f>
        <v>351</v>
      </c>
      <c r="W287" s="201"/>
      <c r="X287" s="201"/>
      <c r="Y287" s="201">
        <f>V287+1</f>
        <v>352</v>
      </c>
      <c r="Z287" s="201"/>
      <c r="AA287" s="202"/>
      <c r="AB287" s="201">
        <f>Y287+1</f>
        <v>353</v>
      </c>
      <c r="AC287" s="201"/>
      <c r="AD287" s="202"/>
      <c r="AE287" s="201">
        <f>AB287+1</f>
        <v>354</v>
      </c>
      <c r="AF287" s="201"/>
      <c r="AG287" s="202"/>
      <c r="AH287" s="201">
        <f>AE287+1</f>
        <v>355</v>
      </c>
      <c r="AI287" s="201"/>
      <c r="AJ287" s="201"/>
      <c r="AK287" s="201">
        <f>AH287+1</f>
        <v>356</v>
      </c>
      <c r="AL287" s="201"/>
      <c r="AM287" s="201"/>
      <c r="AN287" s="201">
        <f>AK287+1</f>
        <v>357</v>
      </c>
      <c r="AO287" s="201"/>
      <c r="AP287" s="201"/>
      <c r="AQ287" s="201">
        <f>AN287+1</f>
        <v>358</v>
      </c>
      <c r="AR287" s="201"/>
      <c r="AS287" s="201"/>
      <c r="AT287" s="169"/>
      <c r="AU287" s="1005"/>
      <c r="AV287" s="192"/>
      <c r="AW287" s="192"/>
      <c r="AX287" s="192"/>
      <c r="AY287" s="192"/>
      <c r="AZ287" s="192"/>
      <c r="BA287" s="193"/>
      <c r="BB287" s="190"/>
      <c r="BC287" s="190"/>
      <c r="BD287" s="190"/>
      <c r="BE287" s="190"/>
      <c r="BF287" s="190"/>
      <c r="BG287" s="190"/>
      <c r="BH287" s="190"/>
      <c r="BI287" s="190"/>
      <c r="BJ287" s="190"/>
      <c r="BK287" s="190"/>
      <c r="BL287" s="190"/>
    </row>
    <row r="288" spans="1:64" s="191" customFormat="1" x14ac:dyDescent="0.35">
      <c r="A288" s="190"/>
      <c r="B288" s="1001"/>
      <c r="C288" s="920" t="s">
        <v>112</v>
      </c>
      <c r="D288" s="921"/>
      <c r="E288" s="921"/>
      <c r="F288" s="921"/>
      <c r="G288" s="921"/>
      <c r="H288" s="921"/>
      <c r="I288" s="921"/>
      <c r="J288" s="921"/>
      <c r="K288" s="921"/>
      <c r="L288" s="921"/>
      <c r="M288" s="921"/>
      <c r="N288" s="921"/>
      <c r="O288" s="921"/>
      <c r="P288" s="921"/>
      <c r="Q288" s="921"/>
      <c r="R288" s="921"/>
      <c r="S288" s="921"/>
      <c r="T288" s="921"/>
      <c r="U288" s="921"/>
      <c r="V288" s="921"/>
      <c r="W288" s="921"/>
      <c r="X288" s="921"/>
      <c r="Y288" s="921"/>
      <c r="Z288" s="921"/>
      <c r="AA288" s="921"/>
      <c r="AB288" s="921"/>
      <c r="AC288" s="921"/>
      <c r="AD288" s="921"/>
      <c r="AE288" s="921"/>
      <c r="AF288" s="921"/>
      <c r="AG288" s="921"/>
      <c r="AH288" s="921"/>
      <c r="AI288" s="921"/>
      <c r="AJ288" s="921"/>
      <c r="AK288" s="921"/>
      <c r="AL288" s="921"/>
      <c r="AM288" s="921"/>
      <c r="AN288" s="921"/>
      <c r="AO288" s="921"/>
      <c r="AP288" s="921"/>
      <c r="AQ288" s="921"/>
      <c r="AR288" s="921"/>
      <c r="AS288" s="921"/>
      <c r="AT288" s="169"/>
      <c r="AU288" s="1005"/>
      <c r="AV288" s="192"/>
      <c r="AW288" s="192"/>
      <c r="AX288" s="192"/>
      <c r="AY288" s="192"/>
      <c r="AZ288" s="192"/>
      <c r="BA288" s="193"/>
      <c r="BB288" s="190"/>
      <c r="BC288" s="190"/>
      <c r="BD288" s="190"/>
      <c r="BE288" s="190"/>
      <c r="BF288" s="190"/>
      <c r="BG288" s="190"/>
      <c r="BH288" s="190"/>
      <c r="BI288" s="190"/>
      <c r="BJ288" s="190"/>
      <c r="BK288" s="190"/>
      <c r="BL288" s="190"/>
    </row>
    <row r="289" spans="1:64" s="191" customFormat="1" x14ac:dyDescent="0.35">
      <c r="A289" s="190"/>
      <c r="B289" s="1001"/>
      <c r="C289" s="187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69"/>
      <c r="AU289" s="1005"/>
      <c r="AV289" s="192"/>
      <c r="AW289" s="192"/>
      <c r="AX289" s="192"/>
      <c r="AY289" s="192"/>
      <c r="AZ289" s="192"/>
      <c r="BA289" s="193"/>
      <c r="BB289" s="190"/>
      <c r="BC289" s="190"/>
      <c r="BD289" s="190"/>
      <c r="BE289" s="190"/>
      <c r="BF289" s="190"/>
      <c r="BG289" s="190"/>
      <c r="BH289" s="190"/>
      <c r="BI289" s="190"/>
      <c r="BJ289" s="190"/>
      <c r="BK289" s="190"/>
      <c r="BL289" s="190"/>
    </row>
    <row r="290" spans="1:64" s="191" customFormat="1" ht="17" thickBot="1" x14ac:dyDescent="0.4">
      <c r="A290" s="190"/>
      <c r="B290" s="1001"/>
      <c r="C290" s="138"/>
      <c r="D290" s="138"/>
      <c r="E290" s="138"/>
      <c r="F290" s="169"/>
      <c r="G290" s="138"/>
      <c r="H290" s="138"/>
      <c r="I290" s="169"/>
      <c r="J290" s="138"/>
      <c r="K290" s="138"/>
      <c r="L290" s="169"/>
      <c r="M290" s="138"/>
      <c r="N290" s="138"/>
      <c r="O290" s="169"/>
      <c r="P290" s="138"/>
      <c r="Q290" s="138"/>
      <c r="R290" s="169"/>
      <c r="S290" s="138"/>
      <c r="T290" s="138"/>
      <c r="U290" s="203"/>
      <c r="V290" s="138"/>
      <c r="W290" s="138"/>
      <c r="X290" s="169"/>
      <c r="Y290" s="138"/>
      <c r="Z290" s="138"/>
      <c r="AA290" s="169"/>
      <c r="AB290" s="138"/>
      <c r="AC290" s="138"/>
      <c r="AD290" s="169"/>
      <c r="AE290" s="138"/>
      <c r="AF290" s="138"/>
      <c r="AG290" s="169"/>
      <c r="AH290" s="138"/>
      <c r="AI290" s="138"/>
      <c r="AJ290" s="169"/>
      <c r="AK290" s="138"/>
      <c r="AL290" s="138"/>
      <c r="AM290" s="169"/>
      <c r="AN290" s="138"/>
      <c r="AO290" s="138"/>
      <c r="AP290" s="203"/>
      <c r="AQ290" s="138"/>
      <c r="AR290" s="138"/>
      <c r="AS290" s="169"/>
      <c r="AT290" s="169"/>
      <c r="AU290" s="1005"/>
      <c r="AV290" s="192"/>
      <c r="AW290" s="192"/>
      <c r="AX290" s="192"/>
      <c r="AY290" s="192"/>
      <c r="AZ290" s="192"/>
      <c r="BA290" s="193"/>
      <c r="BB290" s="190"/>
      <c r="BC290" s="190"/>
      <c r="BD290" s="190"/>
      <c r="BE290" s="190"/>
      <c r="BF290" s="190"/>
      <c r="BG290" s="190"/>
      <c r="BH290" s="190"/>
      <c r="BI290" s="190"/>
      <c r="BJ290" s="190"/>
      <c r="BK290" s="190"/>
      <c r="BL290" s="190"/>
    </row>
    <row r="291" spans="1:64" s="191" customFormat="1" ht="17.5" thickTop="1" thickBot="1" x14ac:dyDescent="0.4">
      <c r="A291" s="190"/>
      <c r="B291" s="1001"/>
      <c r="C291" s="138"/>
      <c r="D291" s="167"/>
      <c r="E291" s="168"/>
      <c r="F291" s="169"/>
      <c r="G291" s="923"/>
      <c r="H291" s="923"/>
      <c r="I291" s="169"/>
      <c r="J291" s="923"/>
      <c r="K291" s="923"/>
      <c r="L291" s="169"/>
      <c r="M291" s="923"/>
      <c r="N291" s="923"/>
      <c r="O291" s="169"/>
      <c r="P291" s="923"/>
      <c r="Q291" s="923"/>
      <c r="R291" s="169"/>
      <c r="S291" s="923" t="s">
        <v>107</v>
      </c>
      <c r="T291" s="923"/>
      <c r="U291" s="169"/>
      <c r="V291" s="923" t="s">
        <v>107</v>
      </c>
      <c r="W291" s="923"/>
      <c r="X291" s="169"/>
      <c r="Y291" s="923"/>
      <c r="Z291" s="923"/>
      <c r="AA291" s="169"/>
      <c r="AB291" s="923"/>
      <c r="AC291" s="923"/>
      <c r="AD291" s="169"/>
      <c r="AE291" s="923"/>
      <c r="AF291" s="923"/>
      <c r="AG291" s="169"/>
      <c r="AH291" s="923"/>
      <c r="AI291" s="923"/>
      <c r="AJ291" s="169"/>
      <c r="AK291" s="923"/>
      <c r="AL291" s="923"/>
      <c r="AM291" s="169"/>
      <c r="AN291" s="923"/>
      <c r="AO291" s="923"/>
      <c r="AP291" s="169"/>
      <c r="AQ291" s="922"/>
      <c r="AR291" s="922"/>
      <c r="AS291" s="169"/>
      <c r="AT291" s="169"/>
      <c r="AU291" s="1005"/>
      <c r="AV291" s="930">
        <v>14</v>
      </c>
      <c r="AW291" s="918">
        <f>COUNTIF(D290:AR291,"FC")</f>
        <v>2</v>
      </c>
      <c r="AX291" s="918">
        <f>COUNTIF(J289:AR289,"EC")</f>
        <v>0</v>
      </c>
      <c r="AY291" s="918">
        <f>COUNTIF(A293:AR294,"E")</f>
        <v>2</v>
      </c>
      <c r="AZ291" s="918">
        <f>COUNTIF(J290:AR290,"TW")</f>
        <v>0</v>
      </c>
      <c r="BA291" s="917"/>
      <c r="BB291" s="190"/>
      <c r="BC291" s="190"/>
      <c r="BD291" s="190"/>
      <c r="BE291" s="190"/>
      <c r="BF291" s="190"/>
      <c r="BG291" s="190"/>
      <c r="BH291" s="190"/>
      <c r="BI291" s="190"/>
      <c r="BJ291" s="190"/>
      <c r="BK291" s="190"/>
      <c r="BL291" s="190"/>
    </row>
    <row r="292" spans="1:64" s="191" customFormat="1" ht="17.5" thickTop="1" thickBot="1" x14ac:dyDescent="0.4">
      <c r="A292" s="190"/>
      <c r="B292" s="1001"/>
      <c r="C292" s="169"/>
      <c r="D292" s="161" t="s">
        <v>85</v>
      </c>
      <c r="E292" s="162" t="s">
        <v>86</v>
      </c>
      <c r="F292" s="169"/>
      <c r="G292" s="161" t="s">
        <v>85</v>
      </c>
      <c r="H292" s="162" t="s">
        <v>86</v>
      </c>
      <c r="I292" s="169"/>
      <c r="J292" s="161" t="s">
        <v>85</v>
      </c>
      <c r="K292" s="162" t="s">
        <v>86</v>
      </c>
      <c r="L292" s="169"/>
      <c r="M292" s="161" t="s">
        <v>85</v>
      </c>
      <c r="N292" s="162" t="s">
        <v>86</v>
      </c>
      <c r="O292" s="169"/>
      <c r="P292" s="161" t="s">
        <v>85</v>
      </c>
      <c r="Q292" s="162" t="s">
        <v>86</v>
      </c>
      <c r="R292" s="169"/>
      <c r="S292" s="170" t="s">
        <v>85</v>
      </c>
      <c r="T292" s="171" t="s">
        <v>86</v>
      </c>
      <c r="U292" s="169"/>
      <c r="V292" s="170" t="s">
        <v>85</v>
      </c>
      <c r="W292" s="171" t="s">
        <v>86</v>
      </c>
      <c r="X292" s="169"/>
      <c r="Y292" s="161" t="s">
        <v>85</v>
      </c>
      <c r="Z292" s="162" t="s">
        <v>86</v>
      </c>
      <c r="AA292" s="169"/>
      <c r="AB292" s="161" t="s">
        <v>85</v>
      </c>
      <c r="AC292" s="162" t="s">
        <v>86</v>
      </c>
      <c r="AD292" s="169"/>
      <c r="AE292" s="161" t="s">
        <v>85</v>
      </c>
      <c r="AF292" s="162" t="s">
        <v>86</v>
      </c>
      <c r="AG292" s="169"/>
      <c r="AH292" s="161" t="s">
        <v>85</v>
      </c>
      <c r="AI292" s="162" t="s">
        <v>86</v>
      </c>
      <c r="AJ292" s="169"/>
      <c r="AK292" s="161" t="s">
        <v>85</v>
      </c>
      <c r="AL292" s="162" t="s">
        <v>86</v>
      </c>
      <c r="AM292" s="169"/>
      <c r="AN292" s="161" t="s">
        <v>85</v>
      </c>
      <c r="AO292" s="162" t="s">
        <v>86</v>
      </c>
      <c r="AP292" s="169"/>
      <c r="AQ292" s="161" t="s">
        <v>85</v>
      </c>
      <c r="AR292" s="162" t="s">
        <v>86</v>
      </c>
      <c r="AS292" s="189"/>
      <c r="AT292" s="169"/>
      <c r="AU292" s="1005"/>
      <c r="AV292" s="930"/>
      <c r="AW292" s="918"/>
      <c r="AX292" s="918"/>
      <c r="AY292" s="918"/>
      <c r="AZ292" s="918"/>
      <c r="BA292" s="917"/>
      <c r="BB292" s="190"/>
      <c r="BC292" s="190"/>
      <c r="BD292" s="190"/>
      <c r="BE292" s="190"/>
      <c r="BF292" s="190"/>
      <c r="BG292" s="190"/>
      <c r="BH292" s="190"/>
      <c r="BI292" s="190"/>
      <c r="BJ292" s="190"/>
      <c r="BK292" s="190"/>
      <c r="BL292" s="190"/>
    </row>
    <row r="293" spans="1:64" s="191" customFormat="1" ht="17.5" thickTop="1" thickBot="1" x14ac:dyDescent="0.4">
      <c r="A293" s="190"/>
      <c r="B293" s="1001"/>
      <c r="C293" s="169"/>
      <c r="D293" s="163" t="s">
        <v>89</v>
      </c>
      <c r="E293" s="164" t="s">
        <v>90</v>
      </c>
      <c r="F293" s="169"/>
      <c r="G293" s="163" t="s">
        <v>89</v>
      </c>
      <c r="H293" s="164" t="s">
        <v>90</v>
      </c>
      <c r="I293" s="169" t="s">
        <v>68</v>
      </c>
      <c r="J293" s="163" t="s">
        <v>89</v>
      </c>
      <c r="K293" s="164" t="s">
        <v>90</v>
      </c>
      <c r="L293" s="169"/>
      <c r="M293" s="163" t="s">
        <v>89</v>
      </c>
      <c r="N293" s="164" t="s">
        <v>90</v>
      </c>
      <c r="O293" s="169"/>
      <c r="P293" s="163" t="s">
        <v>89</v>
      </c>
      <c r="Q293" s="164" t="s">
        <v>90</v>
      </c>
      <c r="R293" s="169"/>
      <c r="S293" s="174" t="s">
        <v>89</v>
      </c>
      <c r="T293" s="175" t="s">
        <v>90</v>
      </c>
      <c r="U293" s="169"/>
      <c r="V293" s="174" t="s">
        <v>89</v>
      </c>
      <c r="W293" s="175" t="s">
        <v>90</v>
      </c>
      <c r="X293" s="169"/>
      <c r="Y293" s="163" t="s">
        <v>89</v>
      </c>
      <c r="Z293" s="164" t="s">
        <v>90</v>
      </c>
      <c r="AA293" s="169"/>
      <c r="AB293" s="163" t="s">
        <v>89</v>
      </c>
      <c r="AC293" s="164" t="s">
        <v>90</v>
      </c>
      <c r="AD293" s="169"/>
      <c r="AE293" s="163" t="s">
        <v>89</v>
      </c>
      <c r="AF293" s="164" t="s">
        <v>90</v>
      </c>
      <c r="AG293" s="169"/>
      <c r="AH293" s="163" t="s">
        <v>89</v>
      </c>
      <c r="AI293" s="164" t="s">
        <v>90</v>
      </c>
      <c r="AJ293" s="169"/>
      <c r="AK293" s="163" t="s">
        <v>89</v>
      </c>
      <c r="AL293" s="164" t="s">
        <v>90</v>
      </c>
      <c r="AM293" s="169"/>
      <c r="AN293" s="163" t="s">
        <v>89</v>
      </c>
      <c r="AO293" s="164" t="s">
        <v>90</v>
      </c>
      <c r="AP293" s="169"/>
      <c r="AQ293" s="163" t="s">
        <v>89</v>
      </c>
      <c r="AR293" s="164" t="s">
        <v>90</v>
      </c>
      <c r="AS293" s="189"/>
      <c r="AT293" s="169"/>
      <c r="AU293" s="1005"/>
      <c r="AV293" s="930"/>
      <c r="AW293" s="918"/>
      <c r="AX293" s="918"/>
      <c r="AY293" s="918"/>
      <c r="AZ293" s="918"/>
      <c r="BA293" s="917"/>
      <c r="BB293" s="190"/>
      <c r="BC293" s="190"/>
      <c r="BD293" s="190"/>
      <c r="BE293" s="190"/>
      <c r="BF293" s="190"/>
      <c r="BG293" s="190"/>
      <c r="BH293" s="190"/>
      <c r="BI293" s="190"/>
      <c r="BJ293" s="190"/>
      <c r="BK293" s="190"/>
      <c r="BL293" s="190"/>
    </row>
    <row r="294" spans="1:64" s="191" customFormat="1" ht="17" thickTop="1" x14ac:dyDescent="0.35">
      <c r="A294" s="190"/>
      <c r="B294" s="1001"/>
      <c r="C294" s="138"/>
      <c r="D294" s="165">
        <v>0</v>
      </c>
      <c r="E294" s="166" t="str">
        <f>VLOOKUP(D298,'[1]FDN Details'!$B270:Q748,16,0)</f>
        <v>-</v>
      </c>
      <c r="F294" s="178">
        <f>VLOOKUP(D298,'[1]FDN Details'!$B270:P748,15,0)</f>
        <v>187</v>
      </c>
      <c r="G294" s="165">
        <v>0</v>
      </c>
      <c r="H294" s="166" t="str">
        <f>VLOOKUP(G298,'[1]FDN Details'!$B270:T748,16,0)</f>
        <v>-</v>
      </c>
      <c r="I294" s="178">
        <f>VLOOKUP(G298,'[1]FDN Details'!$B270:S748,15,0)</f>
        <v>595</v>
      </c>
      <c r="J294" s="165">
        <v>0</v>
      </c>
      <c r="K294" s="166" t="str">
        <f>VLOOKUP(J298,'[1]FDN Details'!$B270:W748,16,0)</f>
        <v>-</v>
      </c>
      <c r="L294" s="178">
        <f>VLOOKUP(J298,'[1]FDN Details'!$B270:V748,15,0)</f>
        <v>310</v>
      </c>
      <c r="M294" s="165">
        <v>0</v>
      </c>
      <c r="N294" s="166" t="str">
        <f>VLOOKUP(M298,'[1]FDN Details'!$B270:Z748,16,0)</f>
        <v>-</v>
      </c>
      <c r="O294" s="178">
        <f>VLOOKUP(M298,'[1]FDN Details'!$B270:Y748,15,0)</f>
        <v>325</v>
      </c>
      <c r="P294" s="165">
        <v>0</v>
      </c>
      <c r="Q294" s="166" t="str">
        <f>VLOOKUP(P298,'[1]FDN Details'!$B270:AC748,16,0)</f>
        <v>-</v>
      </c>
      <c r="R294" s="178">
        <f>VLOOKUP(P298,'[1]FDN Details'!$B270:AB748,15,0)</f>
        <v>410</v>
      </c>
      <c r="S294" s="179" t="s">
        <v>108</v>
      </c>
      <c r="T294" s="180" t="str">
        <f>VLOOKUP(S298,'[1]FDN Details'!$B270:AF748,16,0)</f>
        <v>DFR</v>
      </c>
      <c r="U294" s="178">
        <f>VLOOKUP(S298,'[1]FDN Details'!$B270:AE748,15,0)</f>
        <v>424</v>
      </c>
      <c r="V294" s="179" t="s">
        <v>108</v>
      </c>
      <c r="W294" s="180" t="str">
        <f>VLOOKUP(V298,'[1]FDN Details'!$B270:AI748,16,0)</f>
        <v>DFR</v>
      </c>
      <c r="X294" s="178">
        <f>VLOOKUP(V298,'[1]FDN Details'!$B270:AH748,15,0)</f>
        <v>379</v>
      </c>
      <c r="Y294" s="165">
        <v>0</v>
      </c>
      <c r="Z294" s="166" t="str">
        <f>VLOOKUP(Y298,'[1]FDN Details'!$B270:AL748,16,0)</f>
        <v>-</v>
      </c>
      <c r="AA294" s="178">
        <f>VLOOKUP(Y298,'[1]FDN Details'!$B270:AK748,15,0)</f>
        <v>378</v>
      </c>
      <c r="AB294" s="165">
        <v>0</v>
      </c>
      <c r="AC294" s="124" t="str">
        <f>VLOOKUP(AB298,'[1]FDN Details'!$B270:AO748,16,0)</f>
        <v>-</v>
      </c>
      <c r="AD294" s="125">
        <f>VLOOKUP(AB298,'[1]FDN Details'!$B270:AN748,15,0)</f>
        <v>384</v>
      </c>
      <c r="AE294" s="165">
        <v>0</v>
      </c>
      <c r="AF294" s="124" t="str">
        <f>VLOOKUP(AE298,'[1]FDN Details'!$B270:AR748,16,0)</f>
        <v>-</v>
      </c>
      <c r="AG294" s="125">
        <f>VLOOKUP(AE298,'[1]FDN Details'!$B270:AQ748,15,0)</f>
        <v>254</v>
      </c>
      <c r="AH294" s="165">
        <v>0</v>
      </c>
      <c r="AI294" s="124" t="str">
        <f>VLOOKUP(AH298,'[1]FDN Details'!$B270:AU748,16,0)</f>
        <v>-</v>
      </c>
      <c r="AJ294" s="125" t="str">
        <f>VLOOKUP(AH298,'[1]FDN Details'!$B270:AT748,15,0)</f>
        <v xml:space="preserve"> </v>
      </c>
      <c r="AK294" s="165">
        <v>0</v>
      </c>
      <c r="AL294" s="124" t="str">
        <f>VLOOKUP(AK298,'[1]FDN Details'!$B270:AX748,16,0)</f>
        <v>-</v>
      </c>
      <c r="AM294" s="125">
        <f>VLOOKUP(AK298,'[1]FDN Details'!$B270:AW748,15,0)</f>
        <v>244</v>
      </c>
      <c r="AN294" s="165">
        <v>0</v>
      </c>
      <c r="AO294" s="124" t="str">
        <f>VLOOKUP(AN298,'[1]FDN Details'!$B270:BA748,16,0)</f>
        <v>-</v>
      </c>
      <c r="AP294" s="125">
        <f>VLOOKUP(AN298,'[1]FDN Details'!$B270:AZ748,15,0)</f>
        <v>246</v>
      </c>
      <c r="AQ294" s="165">
        <v>0</v>
      </c>
      <c r="AR294" s="124" t="str">
        <f>VLOOKUP(AQ298,'[1]FDN Details'!$B270:BD748,16,0)</f>
        <v>-</v>
      </c>
      <c r="AS294" s="125">
        <f>VLOOKUP(AQ298,'[1]FDN Details'!$B270:BC748,15,0)</f>
        <v>518</v>
      </c>
      <c r="AT294" s="169"/>
      <c r="AU294" s="1005"/>
      <c r="AV294" s="927"/>
      <c r="AW294" s="927"/>
      <c r="AX294" s="927"/>
      <c r="AY294" s="927"/>
      <c r="AZ294" s="927"/>
      <c r="BA294" s="924"/>
      <c r="BB294" s="194">
        <f>SUM(F294:AS294)</f>
        <v>4654</v>
      </c>
      <c r="BC294" s="190"/>
      <c r="BD294" s="190"/>
      <c r="BE294" s="190"/>
      <c r="BF294" s="190"/>
      <c r="BG294" s="190"/>
      <c r="BH294" s="190"/>
      <c r="BI294" s="190"/>
      <c r="BJ294" s="190"/>
      <c r="BK294" s="190"/>
      <c r="BL294" s="190"/>
    </row>
    <row r="295" spans="1:64" s="191" customFormat="1" x14ac:dyDescent="0.35">
      <c r="A295" s="190"/>
      <c r="B295" s="1001"/>
      <c r="C295" s="195"/>
      <c r="D295" s="909" t="str">
        <f>VLOOKUP(D298,'[1]FDN Details'!$B281:K759,2)</f>
        <v>114/0</v>
      </c>
      <c r="E295" s="909"/>
      <c r="F295" s="197" t="s">
        <v>105</v>
      </c>
      <c r="G295" s="909" t="str">
        <f>VLOOKUP(G298,'[1]FDN Details'!$B281:N759,2)</f>
        <v>115/0</v>
      </c>
      <c r="H295" s="909"/>
      <c r="I295" s="195"/>
      <c r="J295" s="909" t="str">
        <f>VLOOKUP(J298,'[1]FDN Details'!$B281:Q759,2)</f>
        <v>115/1</v>
      </c>
      <c r="K295" s="909"/>
      <c r="L295" s="195"/>
      <c r="M295" s="909" t="str">
        <f>VLOOKUP(M298,'[1]FDN Details'!$B281:T759,2)</f>
        <v>115/2</v>
      </c>
      <c r="N295" s="909"/>
      <c r="O295" s="195"/>
      <c r="P295" s="909" t="str">
        <f>VLOOKUP(P298,'[1]FDN Details'!$B281:W759,2)</f>
        <v>116/0</v>
      </c>
      <c r="Q295" s="909"/>
      <c r="R295" s="169"/>
      <c r="S295" s="909" t="str">
        <f>VLOOKUP(S298,'[1]FDN Details'!$B281:Z759,2)</f>
        <v>116/1</v>
      </c>
      <c r="T295" s="909"/>
      <c r="U295" s="169"/>
      <c r="V295" s="909" t="str">
        <f>VLOOKUP(V298,'[1]FDN Details'!$B281:AC759,2)</f>
        <v>116/2</v>
      </c>
      <c r="W295" s="909"/>
      <c r="X295" s="169"/>
      <c r="Y295" s="909" t="str">
        <f>VLOOKUP(Y298,'[1]FDN Details'!$B281:AF759,2)</f>
        <v>116/3</v>
      </c>
      <c r="Z295" s="909"/>
      <c r="AA295" s="169"/>
      <c r="AB295" s="909" t="str">
        <f>VLOOKUP(AB298,'[1]FDN Details'!$B281:AI759,2)</f>
        <v>117/0</v>
      </c>
      <c r="AC295" s="909"/>
      <c r="AD295" s="169"/>
      <c r="AE295" s="909" t="str">
        <f>VLOOKUP(AE298,'[1]FDN Details'!$B281:AL759,2)</f>
        <v>117/1</v>
      </c>
      <c r="AF295" s="909"/>
      <c r="AG295" s="169" t="s">
        <v>104</v>
      </c>
      <c r="AH295" s="909" t="str">
        <f>VLOOKUP(AH298,'[1]FDN Details'!$B281:AO759,2)</f>
        <v>118/0</v>
      </c>
      <c r="AI295" s="909"/>
      <c r="AJ295" s="169" t="s">
        <v>123</v>
      </c>
      <c r="AK295" s="909" t="str">
        <f>VLOOKUP(AK298,'[1]FDN Details'!$B281:AR759,2)</f>
        <v>119/0</v>
      </c>
      <c r="AL295" s="909"/>
      <c r="AM295" s="197" t="s">
        <v>124</v>
      </c>
      <c r="AN295" s="909" t="str">
        <f>VLOOKUP(AN298,'[1]FDN Details'!$B281:AU759,2)</f>
        <v>120/0</v>
      </c>
      <c r="AO295" s="909"/>
      <c r="AP295" s="169"/>
      <c r="AQ295" s="909" t="str">
        <f>VLOOKUP(AQ298,'[1]FDN Details'!$B281:AX759,2)</f>
        <v>121/0</v>
      </c>
      <c r="AR295" s="909"/>
      <c r="AS295" s="195"/>
      <c r="AT295" s="169"/>
      <c r="AU295" s="1005"/>
      <c r="AV295" s="928"/>
      <c r="AW295" s="928"/>
      <c r="AX295" s="928"/>
      <c r="AY295" s="928"/>
      <c r="AZ295" s="928"/>
      <c r="BA295" s="925"/>
      <c r="BB295" s="190"/>
      <c r="BC295" s="190"/>
      <c r="BD295" s="190"/>
      <c r="BE295" s="190"/>
      <c r="BF295" s="190"/>
      <c r="BG295" s="190"/>
      <c r="BH295" s="190"/>
      <c r="BI295" s="190"/>
      <c r="BJ295" s="190"/>
      <c r="BK295" s="190"/>
      <c r="BL295" s="190"/>
    </row>
    <row r="296" spans="1:64" s="191" customFormat="1" x14ac:dyDescent="0.35">
      <c r="A296" s="190"/>
      <c r="B296" s="1001"/>
      <c r="C296" s="195"/>
      <c r="D296" s="909" t="str">
        <f>VLOOKUP(D298,'[1]FDN Details'!$B281:K760,3)</f>
        <v>B1+18</v>
      </c>
      <c r="E296" s="909"/>
      <c r="F296" s="169"/>
      <c r="G296" s="909" t="str">
        <f>VLOOKUP(G298,'[1]FDN Details'!$B281:N760,3)</f>
        <v>D45+18</v>
      </c>
      <c r="H296" s="909"/>
      <c r="I296" s="169"/>
      <c r="J296" s="909" t="str">
        <f>VLOOKUP(J298,'[1]FDN Details'!$B281:Q760,3)</f>
        <v>B1+3(RC 1M)</v>
      </c>
      <c r="K296" s="909"/>
      <c r="L296" s="169"/>
      <c r="M296" s="909" t="str">
        <f>VLOOKUP(M298,'[1]FDN Details'!$B281:T760,3)</f>
        <v>A+0</v>
      </c>
      <c r="N296" s="909"/>
      <c r="O296" s="169"/>
      <c r="P296" s="909" t="str">
        <f>VLOOKUP(P298,'[1]FDN Details'!$B281:W760,3)</f>
        <v>C1+3</v>
      </c>
      <c r="Q296" s="909"/>
      <c r="R296" s="169"/>
      <c r="S296" s="909" t="str">
        <f>VLOOKUP(S298,'[1]FDN Details'!$B281:Z760,3)</f>
        <v>A+3</v>
      </c>
      <c r="T296" s="909"/>
      <c r="U296" s="169"/>
      <c r="V296" s="909" t="str">
        <f>VLOOKUP(V298,'[1]FDN Details'!$B281:AC760,3)</f>
        <v>A+3</v>
      </c>
      <c r="W296" s="909"/>
      <c r="X296" s="169"/>
      <c r="Y296" s="909" t="str">
        <f>VLOOKUP(Y298,'[1]FDN Details'!$B281:AF760,3)</f>
        <v>A+9</v>
      </c>
      <c r="Z296" s="909"/>
      <c r="AA296" s="169"/>
      <c r="AB296" s="909" t="str">
        <f>VLOOKUP(AB298,'[1]FDN Details'!$B281:AI760,3)</f>
        <v>B2+3</v>
      </c>
      <c r="AC296" s="909"/>
      <c r="AD296" s="169"/>
      <c r="AE296" s="909" t="str">
        <f>VLOOKUP(AE298,'[1]FDN Details'!$B281:AL760,3)</f>
        <v>A+0</v>
      </c>
      <c r="AF296" s="909"/>
      <c r="AG296" s="169"/>
      <c r="AH296" s="909" t="str">
        <f>VLOOKUP(AH298,'[1]FDN Details'!$B281:AO760,3)</f>
        <v>B1+0</v>
      </c>
      <c r="AI296" s="909"/>
      <c r="AJ296" s="169"/>
      <c r="AK296" s="909" t="str">
        <f>VLOOKUP(AK298,'[1]FDN Details'!$B281:AR760,3)</f>
        <v>C1+18(RC2M)</v>
      </c>
      <c r="AL296" s="909"/>
      <c r="AM296" s="169"/>
      <c r="AN296" s="909" t="str">
        <f>VLOOKUP(AN298,'[1]FDN Details'!$B281:AU760,3)</f>
        <v>D45+18</v>
      </c>
      <c r="AO296" s="909"/>
      <c r="AP296" s="169"/>
      <c r="AQ296" s="909" t="str">
        <f>VLOOKUP(AQ298,'[1]FDN Details'!$B281:AX760,3)</f>
        <v>B2+0</v>
      </c>
      <c r="AR296" s="909"/>
      <c r="AS296" s="195"/>
      <c r="AT296" s="169"/>
      <c r="AU296" s="1005"/>
      <c r="AV296" s="928"/>
      <c r="AW296" s="928"/>
      <c r="AX296" s="928"/>
      <c r="AY296" s="928"/>
      <c r="AZ296" s="928"/>
      <c r="BA296" s="925"/>
      <c r="BB296" s="190"/>
      <c r="BC296" s="190"/>
      <c r="BD296" s="190"/>
      <c r="BE296" s="190"/>
      <c r="BF296" s="190"/>
      <c r="BG296" s="190"/>
      <c r="BH296" s="190"/>
      <c r="BI296" s="190"/>
      <c r="BJ296" s="190"/>
      <c r="BK296" s="190"/>
      <c r="BL296" s="190"/>
    </row>
    <row r="297" spans="1:64" s="191" customFormat="1" x14ac:dyDescent="0.35">
      <c r="A297" s="190"/>
      <c r="B297" s="1001"/>
      <c r="C297" s="138"/>
      <c r="D297" s="198"/>
      <c r="E297" s="198"/>
      <c r="F297" s="169"/>
      <c r="G297" s="198"/>
      <c r="H297" s="198"/>
      <c r="I297" s="198"/>
      <c r="J297" s="198"/>
      <c r="K297" s="198"/>
      <c r="L297" s="169"/>
      <c r="M297" s="198"/>
      <c r="N297" s="198"/>
      <c r="O297" s="169"/>
      <c r="P297" s="198"/>
      <c r="Q297" s="198"/>
      <c r="R297" s="198"/>
      <c r="S297" s="199"/>
      <c r="T297" s="200"/>
      <c r="U297" s="198"/>
      <c r="V297" s="198"/>
      <c r="W297" s="198"/>
      <c r="X297" s="138"/>
      <c r="Y297" s="198"/>
      <c r="Z297" s="198"/>
      <c r="AA297" s="169"/>
      <c r="AB297" s="198"/>
      <c r="AC297" s="198"/>
      <c r="AD297" s="169"/>
      <c r="AE297" s="198"/>
      <c r="AF297" s="198"/>
      <c r="AG297" s="169"/>
      <c r="AH297" s="198"/>
      <c r="AI297" s="198"/>
      <c r="AJ297" s="188"/>
      <c r="AK297" s="198"/>
      <c r="AL297" s="198"/>
      <c r="AM297" s="188"/>
      <c r="AN297" s="198"/>
      <c r="AO297" s="198"/>
      <c r="AP297" s="188"/>
      <c r="AQ297" s="198"/>
      <c r="AR297" s="198"/>
      <c r="AS297" s="188"/>
      <c r="AT297" s="169"/>
      <c r="AU297" s="1005"/>
      <c r="AV297" s="928"/>
      <c r="AW297" s="928"/>
      <c r="AX297" s="928"/>
      <c r="AY297" s="928"/>
      <c r="AZ297" s="928"/>
      <c r="BA297" s="925"/>
      <c r="BB297" s="190"/>
      <c r="BC297" s="190"/>
      <c r="BD297" s="190"/>
      <c r="BE297" s="190"/>
      <c r="BF297" s="190"/>
      <c r="BG297" s="190"/>
      <c r="BH297" s="190"/>
      <c r="BI297" s="190"/>
      <c r="BJ297" s="190"/>
      <c r="BK297" s="190"/>
      <c r="BL297" s="190"/>
    </row>
    <row r="298" spans="1:64" s="191" customFormat="1" x14ac:dyDescent="0.35">
      <c r="A298" s="190"/>
      <c r="B298" s="1001"/>
      <c r="C298" s="201"/>
      <c r="D298" s="201">
        <f>AQ287+1</f>
        <v>359</v>
      </c>
      <c r="E298" s="201"/>
      <c r="F298" s="202"/>
      <c r="G298" s="201">
        <f>D298+1</f>
        <v>360</v>
      </c>
      <c r="H298" s="201"/>
      <c r="I298" s="202"/>
      <c r="J298" s="201">
        <f>G298+1</f>
        <v>361</v>
      </c>
      <c r="K298" s="201"/>
      <c r="L298" s="202"/>
      <c r="M298" s="201">
        <f>J298+1</f>
        <v>362</v>
      </c>
      <c r="N298" s="201"/>
      <c r="O298" s="202"/>
      <c r="P298" s="201">
        <f>M298+1</f>
        <v>363</v>
      </c>
      <c r="Q298" s="201"/>
      <c r="R298" s="202"/>
      <c r="S298" s="201">
        <f>P298+1</f>
        <v>364</v>
      </c>
      <c r="T298" s="201"/>
      <c r="U298" s="202"/>
      <c r="V298" s="201">
        <f>S298+1</f>
        <v>365</v>
      </c>
      <c r="W298" s="201"/>
      <c r="X298" s="201"/>
      <c r="Y298" s="201">
        <f>V298+1</f>
        <v>366</v>
      </c>
      <c r="Z298" s="201"/>
      <c r="AA298" s="202"/>
      <c r="AB298" s="201">
        <f>Y298+1</f>
        <v>367</v>
      </c>
      <c r="AC298" s="201"/>
      <c r="AD298" s="202"/>
      <c r="AE298" s="201">
        <f>AB298+1</f>
        <v>368</v>
      </c>
      <c r="AF298" s="201"/>
      <c r="AG298" s="202"/>
      <c r="AH298" s="201">
        <f>AE298+1</f>
        <v>369</v>
      </c>
      <c r="AI298" s="201"/>
      <c r="AJ298" s="201"/>
      <c r="AK298" s="201">
        <f>AH298+1</f>
        <v>370</v>
      </c>
      <c r="AL298" s="201"/>
      <c r="AM298" s="201"/>
      <c r="AN298" s="201">
        <f>AK298+1</f>
        <v>371</v>
      </c>
      <c r="AO298" s="201"/>
      <c r="AP298" s="201"/>
      <c r="AQ298" s="201">
        <f>AN298+1</f>
        <v>372</v>
      </c>
      <c r="AR298" s="201"/>
      <c r="AS298" s="201"/>
      <c r="AT298" s="169"/>
      <c r="AU298" s="1005"/>
      <c r="AV298" s="928"/>
      <c r="AW298" s="928"/>
      <c r="AX298" s="928"/>
      <c r="AY298" s="928"/>
      <c r="AZ298" s="928"/>
      <c r="BA298" s="925"/>
      <c r="BB298" s="190"/>
      <c r="BC298" s="190"/>
      <c r="BD298" s="190"/>
      <c r="BE298" s="190"/>
      <c r="BF298" s="190"/>
      <c r="BG298" s="190"/>
      <c r="BH298" s="190"/>
      <c r="BI298" s="190"/>
      <c r="BJ298" s="190"/>
      <c r="BK298" s="190"/>
      <c r="BL298" s="190"/>
    </row>
    <row r="299" spans="1:64" s="191" customFormat="1" x14ac:dyDescent="0.35">
      <c r="A299" s="190"/>
      <c r="B299" s="1001"/>
      <c r="C299" s="920" t="s">
        <v>106</v>
      </c>
      <c r="D299" s="921"/>
      <c r="E299" s="921"/>
      <c r="F299" s="921"/>
      <c r="G299" s="921"/>
      <c r="H299" s="921"/>
      <c r="I299" s="921"/>
      <c r="J299" s="921"/>
      <c r="K299" s="921"/>
      <c r="L299" s="921"/>
      <c r="M299" s="921"/>
      <c r="N299" s="921"/>
      <c r="O299" s="921"/>
      <c r="P299" s="921"/>
      <c r="Q299" s="921"/>
      <c r="R299" s="921"/>
      <c r="S299" s="921"/>
      <c r="T299" s="921"/>
      <c r="U299" s="921"/>
      <c r="V299" s="921"/>
      <c r="W299" s="921"/>
      <c r="X299" s="921"/>
      <c r="Y299" s="921"/>
      <c r="Z299" s="921"/>
      <c r="AA299" s="921"/>
      <c r="AB299" s="921"/>
      <c r="AC299" s="921"/>
      <c r="AD299" s="921"/>
      <c r="AE299" s="921"/>
      <c r="AF299" s="921"/>
      <c r="AG299" s="921"/>
      <c r="AH299" s="921"/>
      <c r="AI299" s="921"/>
      <c r="AJ299" s="921"/>
      <c r="AK299" s="921"/>
      <c r="AL299" s="921"/>
      <c r="AM299" s="921"/>
      <c r="AN299" s="921"/>
      <c r="AO299" s="921"/>
      <c r="AP299" s="921"/>
      <c r="AQ299" s="921"/>
      <c r="AR299" s="921"/>
      <c r="AS299" s="921"/>
      <c r="AT299" s="169"/>
      <c r="AU299" s="1005"/>
      <c r="AV299" s="928"/>
      <c r="AW299" s="928"/>
      <c r="AX299" s="928"/>
      <c r="AY299" s="928"/>
      <c r="AZ299" s="928"/>
      <c r="BA299" s="925"/>
      <c r="BB299" s="190"/>
      <c r="BC299" s="190"/>
      <c r="BD299" s="190"/>
      <c r="BE299" s="190"/>
      <c r="BF299" s="190"/>
      <c r="BG299" s="190"/>
      <c r="BH299" s="190"/>
      <c r="BI299" s="190"/>
      <c r="BJ299" s="190"/>
      <c r="BK299" s="190"/>
      <c r="BL299" s="190"/>
    </row>
    <row r="300" spans="1:64" s="191" customFormat="1" x14ac:dyDescent="0.35">
      <c r="A300" s="190"/>
      <c r="B300" s="1001"/>
      <c r="C300" s="187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69"/>
      <c r="AU300" s="1005"/>
      <c r="AV300" s="928"/>
      <c r="AW300" s="928"/>
      <c r="AX300" s="928"/>
      <c r="AY300" s="928"/>
      <c r="AZ300" s="928"/>
      <c r="BA300" s="925"/>
      <c r="BB300" s="190"/>
      <c r="BC300" s="190"/>
      <c r="BD300" s="190"/>
      <c r="BE300" s="190"/>
      <c r="BF300" s="190"/>
      <c r="BG300" s="190"/>
      <c r="BH300" s="190"/>
      <c r="BI300" s="190"/>
      <c r="BJ300" s="190"/>
      <c r="BK300" s="190"/>
      <c r="BL300" s="190"/>
    </row>
    <row r="301" spans="1:64" s="191" customFormat="1" x14ac:dyDescent="0.35">
      <c r="A301" s="190"/>
      <c r="B301" s="1001"/>
      <c r="C301" s="138"/>
      <c r="D301" s="138"/>
      <c r="E301" s="138"/>
      <c r="F301" s="169"/>
      <c r="G301" s="138"/>
      <c r="H301" s="138"/>
      <c r="I301" s="169"/>
      <c r="J301" s="138"/>
      <c r="K301" s="138"/>
      <c r="L301" s="169"/>
      <c r="M301" s="138"/>
      <c r="N301" s="138"/>
      <c r="O301" s="169"/>
      <c r="P301" s="138"/>
      <c r="Q301" s="138"/>
      <c r="R301" s="169"/>
      <c r="S301" s="138"/>
      <c r="T301" s="138"/>
      <c r="U301" s="203"/>
      <c r="V301" s="138"/>
      <c r="W301" s="138"/>
      <c r="X301" s="169"/>
      <c r="Y301" s="138"/>
      <c r="Z301" s="138"/>
      <c r="AA301" s="169"/>
      <c r="AB301" s="138"/>
      <c r="AC301" s="138"/>
      <c r="AD301" s="169"/>
      <c r="AE301" s="138"/>
      <c r="AF301" s="138"/>
      <c r="AG301" s="169"/>
      <c r="AH301" s="138"/>
      <c r="AI301" s="138"/>
      <c r="AJ301" s="169"/>
      <c r="AK301" s="138"/>
      <c r="AL301" s="138"/>
      <c r="AM301" s="169"/>
      <c r="AN301" s="138" t="s">
        <v>2352</v>
      </c>
      <c r="AO301" s="138"/>
      <c r="AP301" s="203"/>
      <c r="AQ301" s="138"/>
      <c r="AR301" s="138"/>
      <c r="AS301" s="169"/>
      <c r="AT301" s="169"/>
      <c r="AU301" s="1005"/>
      <c r="AV301" s="928"/>
      <c r="AW301" s="928"/>
      <c r="AX301" s="928"/>
      <c r="AY301" s="928"/>
      <c r="AZ301" s="928"/>
      <c r="BA301" s="925"/>
      <c r="BB301" s="190"/>
      <c r="BC301" s="190"/>
      <c r="BD301" s="190"/>
      <c r="BE301" s="190"/>
      <c r="BF301" s="190"/>
      <c r="BG301" s="190"/>
      <c r="BH301" s="190"/>
      <c r="BI301" s="190"/>
      <c r="BJ301" s="190"/>
      <c r="BK301" s="190"/>
      <c r="BL301" s="190"/>
    </row>
    <row r="302" spans="1:64" s="191" customFormat="1" ht="17" thickBot="1" x14ac:dyDescent="0.4">
      <c r="A302" s="190"/>
      <c r="B302" s="1001"/>
      <c r="C302" s="138"/>
      <c r="D302" s="167" t="s">
        <v>107</v>
      </c>
      <c r="E302" s="168"/>
      <c r="F302" s="169"/>
      <c r="G302" s="923" t="s">
        <v>107</v>
      </c>
      <c r="H302" s="923"/>
      <c r="I302" s="169"/>
      <c r="J302" s="923"/>
      <c r="K302" s="923"/>
      <c r="L302" s="169"/>
      <c r="M302" s="923" t="s">
        <v>107</v>
      </c>
      <c r="N302" s="923"/>
      <c r="O302" s="169"/>
      <c r="P302" s="923" t="s">
        <v>107</v>
      </c>
      <c r="Q302" s="923"/>
      <c r="R302" s="169"/>
      <c r="S302" s="923" t="s">
        <v>107</v>
      </c>
      <c r="T302" s="923"/>
      <c r="U302" s="169"/>
      <c r="V302" s="923" t="s">
        <v>107</v>
      </c>
      <c r="W302" s="923"/>
      <c r="X302" s="169"/>
      <c r="Y302" s="923"/>
      <c r="Z302" s="923"/>
      <c r="AA302" s="169"/>
      <c r="AB302" s="923" t="s">
        <v>107</v>
      </c>
      <c r="AC302" s="923"/>
      <c r="AD302" s="169"/>
      <c r="AE302" s="933" t="s">
        <v>107</v>
      </c>
      <c r="AF302" s="933"/>
      <c r="AG302" s="169"/>
      <c r="AH302" s="923"/>
      <c r="AI302" s="923"/>
      <c r="AJ302" s="169"/>
      <c r="AK302" s="923"/>
      <c r="AL302" s="923"/>
      <c r="AM302" s="169"/>
      <c r="AN302" s="923" t="s">
        <v>107</v>
      </c>
      <c r="AO302" s="923"/>
      <c r="AP302" s="169"/>
      <c r="AQ302" s="922"/>
      <c r="AR302" s="922"/>
      <c r="AS302" s="169"/>
      <c r="AT302" s="169"/>
      <c r="AU302" s="1005"/>
      <c r="AV302" s="929"/>
      <c r="AW302" s="929"/>
      <c r="AX302" s="929"/>
      <c r="AY302" s="929"/>
      <c r="AZ302" s="929"/>
      <c r="BA302" s="926"/>
      <c r="BB302" s="190"/>
      <c r="BC302" s="190"/>
      <c r="BD302" s="190"/>
      <c r="BE302" s="190"/>
      <c r="BF302" s="190"/>
      <c r="BG302" s="190"/>
      <c r="BH302" s="190"/>
      <c r="BI302" s="190"/>
      <c r="BJ302" s="190"/>
      <c r="BK302" s="190"/>
      <c r="BL302" s="190"/>
    </row>
    <row r="303" spans="1:64" s="191" customFormat="1" ht="17.5" thickTop="1" thickBot="1" x14ac:dyDescent="0.4">
      <c r="A303" s="190"/>
      <c r="B303" s="1001"/>
      <c r="C303" s="169"/>
      <c r="D303" s="170" t="s">
        <v>85</v>
      </c>
      <c r="E303" s="171" t="s">
        <v>86</v>
      </c>
      <c r="F303" s="169"/>
      <c r="G303" s="170" t="s">
        <v>85</v>
      </c>
      <c r="H303" s="171" t="s">
        <v>86</v>
      </c>
      <c r="I303" s="169"/>
      <c r="J303" s="161" t="s">
        <v>85</v>
      </c>
      <c r="K303" s="162" t="s">
        <v>86</v>
      </c>
      <c r="L303" s="169"/>
      <c r="M303" s="170" t="s">
        <v>85</v>
      </c>
      <c r="N303" s="171" t="s">
        <v>86</v>
      </c>
      <c r="O303" s="169"/>
      <c r="P303" s="170" t="s">
        <v>85</v>
      </c>
      <c r="Q303" s="171" t="s">
        <v>86</v>
      </c>
      <c r="R303" s="169"/>
      <c r="S303" s="170" t="s">
        <v>85</v>
      </c>
      <c r="T303" s="171" t="s">
        <v>86</v>
      </c>
      <c r="U303" s="169"/>
      <c r="V303" s="170" t="s">
        <v>85</v>
      </c>
      <c r="W303" s="171" t="s">
        <v>86</v>
      </c>
      <c r="X303" s="169"/>
      <c r="Y303" s="161" t="s">
        <v>85</v>
      </c>
      <c r="Z303" s="162" t="s">
        <v>86</v>
      </c>
      <c r="AA303" s="169"/>
      <c r="AB303" s="170" t="s">
        <v>85</v>
      </c>
      <c r="AC303" s="171" t="s">
        <v>86</v>
      </c>
      <c r="AD303" s="169"/>
      <c r="AE303" s="170" t="s">
        <v>85</v>
      </c>
      <c r="AF303" s="171" t="s">
        <v>86</v>
      </c>
      <c r="AG303" s="169"/>
      <c r="AH303" s="161" t="s">
        <v>85</v>
      </c>
      <c r="AI303" s="162" t="s">
        <v>86</v>
      </c>
      <c r="AJ303" s="169"/>
      <c r="AK303" s="161" t="s">
        <v>85</v>
      </c>
      <c r="AL303" s="162" t="s">
        <v>86</v>
      </c>
      <c r="AM303" s="169"/>
      <c r="AN303" s="170" t="s">
        <v>85</v>
      </c>
      <c r="AO303" s="171" t="s">
        <v>86</v>
      </c>
      <c r="AP303" s="169"/>
      <c r="AQ303" s="161" t="s">
        <v>85</v>
      </c>
      <c r="AR303" s="162" t="s">
        <v>86</v>
      </c>
      <c r="AS303" s="189"/>
      <c r="AT303" s="169"/>
      <c r="AU303" s="1005"/>
      <c r="AV303" s="930">
        <v>14</v>
      </c>
      <c r="AW303" s="918">
        <f>COUNTIF(D302:AR303,"FC")</f>
        <v>9</v>
      </c>
      <c r="AX303" s="918">
        <f>COUNTIF(J301:AR301,"EC")</f>
        <v>1</v>
      </c>
      <c r="AY303" s="918">
        <f>COUNTIF(A305:AR306,"E")</f>
        <v>7</v>
      </c>
      <c r="AZ303" s="918">
        <f>COUNTIF(J302:AR302,"TW")</f>
        <v>0</v>
      </c>
      <c r="BA303" s="917"/>
      <c r="BB303" s="190"/>
      <c r="BC303" s="190"/>
      <c r="BD303" s="190"/>
      <c r="BE303" s="190"/>
      <c r="BF303" s="190"/>
      <c r="BG303" s="190"/>
      <c r="BH303" s="190"/>
      <c r="BI303" s="190"/>
      <c r="BJ303" s="190"/>
      <c r="BK303" s="190"/>
      <c r="BL303" s="190"/>
    </row>
    <row r="304" spans="1:64" s="191" customFormat="1" ht="17.5" thickTop="1" thickBot="1" x14ac:dyDescent="0.4">
      <c r="A304" s="190"/>
      <c r="B304" s="1001"/>
      <c r="C304" s="169"/>
      <c r="D304" s="174" t="s">
        <v>89</v>
      </c>
      <c r="E304" s="175" t="s">
        <v>90</v>
      </c>
      <c r="F304" s="169"/>
      <c r="G304" s="174" t="s">
        <v>89</v>
      </c>
      <c r="H304" s="175" t="s">
        <v>90</v>
      </c>
      <c r="I304" s="169" t="s">
        <v>68</v>
      </c>
      <c r="J304" s="163" t="s">
        <v>89</v>
      </c>
      <c r="K304" s="164" t="s">
        <v>90</v>
      </c>
      <c r="L304" s="169"/>
      <c r="M304" s="174" t="s">
        <v>89</v>
      </c>
      <c r="N304" s="175" t="s">
        <v>90</v>
      </c>
      <c r="O304" s="169"/>
      <c r="P304" s="174" t="s">
        <v>89</v>
      </c>
      <c r="Q304" s="175" t="s">
        <v>90</v>
      </c>
      <c r="R304" s="169"/>
      <c r="S304" s="174" t="s">
        <v>89</v>
      </c>
      <c r="T304" s="175" t="s">
        <v>90</v>
      </c>
      <c r="U304" s="169"/>
      <c r="V304" s="174" t="s">
        <v>89</v>
      </c>
      <c r="W304" s="175" t="s">
        <v>90</v>
      </c>
      <c r="X304" s="169"/>
      <c r="Y304" s="163" t="s">
        <v>89</v>
      </c>
      <c r="Z304" s="164" t="s">
        <v>90</v>
      </c>
      <c r="AA304" s="169"/>
      <c r="AB304" s="174" t="s">
        <v>89</v>
      </c>
      <c r="AC304" s="175" t="s">
        <v>90</v>
      </c>
      <c r="AD304" s="169"/>
      <c r="AE304" s="174" t="s">
        <v>89</v>
      </c>
      <c r="AF304" s="175" t="s">
        <v>90</v>
      </c>
      <c r="AG304" s="169"/>
      <c r="AH304" s="163" t="s">
        <v>89</v>
      </c>
      <c r="AI304" s="164" t="s">
        <v>90</v>
      </c>
      <c r="AJ304" s="169"/>
      <c r="AK304" s="163" t="s">
        <v>89</v>
      </c>
      <c r="AL304" s="164" t="s">
        <v>90</v>
      </c>
      <c r="AM304" s="169"/>
      <c r="AN304" s="174" t="s">
        <v>89</v>
      </c>
      <c r="AO304" s="175" t="s">
        <v>90</v>
      </c>
      <c r="AP304" s="169"/>
      <c r="AQ304" s="163" t="s">
        <v>89</v>
      </c>
      <c r="AR304" s="164" t="s">
        <v>90</v>
      </c>
      <c r="AS304" s="189"/>
      <c r="AT304" s="169"/>
      <c r="AU304" s="1005"/>
      <c r="AV304" s="930"/>
      <c r="AW304" s="918"/>
      <c r="AX304" s="918"/>
      <c r="AY304" s="918"/>
      <c r="AZ304" s="918"/>
      <c r="BA304" s="917"/>
      <c r="BB304" s="190"/>
      <c r="BC304" s="190"/>
      <c r="BD304" s="190"/>
      <c r="BE304" s="190"/>
      <c r="BF304" s="190"/>
      <c r="BG304" s="190"/>
      <c r="BH304" s="190"/>
      <c r="BI304" s="190"/>
      <c r="BJ304" s="190"/>
      <c r="BK304" s="190"/>
      <c r="BL304" s="190"/>
    </row>
    <row r="305" spans="1:64" s="191" customFormat="1" ht="17.5" thickTop="1" thickBot="1" x14ac:dyDescent="0.4">
      <c r="A305" s="190"/>
      <c r="B305" s="1001"/>
      <c r="C305" s="138"/>
      <c r="D305" s="179" t="s">
        <v>108</v>
      </c>
      <c r="E305" s="180" t="str">
        <f>VLOOKUP(D309,'[1]FDN Details'!$B281:Q759,16,0)</f>
        <v>DFR</v>
      </c>
      <c r="F305" s="178">
        <f>VLOOKUP(D309,'[1]FDN Details'!$B281:P759,15,0)</f>
        <v>430</v>
      </c>
      <c r="G305" s="179" t="s">
        <v>108</v>
      </c>
      <c r="H305" s="180" t="str">
        <f>VLOOKUP(G309,'[1]FDN Details'!$B281:T759,16,0)</f>
        <v>DFR</v>
      </c>
      <c r="I305" s="178">
        <f>VLOOKUP(G309,'[1]FDN Details'!$B281:S759,15,0)</f>
        <v>415</v>
      </c>
      <c r="J305" s="165">
        <v>0</v>
      </c>
      <c r="K305" s="166" t="str">
        <f>VLOOKUP(J309,'[1]FDN Details'!$B281:W759,16,0)</f>
        <v>-</v>
      </c>
      <c r="L305" s="178">
        <f>VLOOKUP(J309,'[1]FDN Details'!$B281:V759,15,0)</f>
        <v>415</v>
      </c>
      <c r="M305" s="179" t="s">
        <v>108</v>
      </c>
      <c r="N305" s="180" t="str">
        <f>VLOOKUP(M309,'[1]FDN Details'!$B281:Z759,16,0)</f>
        <v>DFR</v>
      </c>
      <c r="O305" s="178">
        <f>VLOOKUP(M309,'[1]FDN Details'!$B281:Y759,15,0)</f>
        <v>425</v>
      </c>
      <c r="P305" s="179" t="s">
        <v>108</v>
      </c>
      <c r="Q305" s="180" t="str">
        <f>VLOOKUP(P309,'[1]FDN Details'!$B281:AC759,16,0)</f>
        <v>DFR</v>
      </c>
      <c r="R305" s="178">
        <f>VLOOKUP(P309,'[1]FDN Details'!$B281:AB759,15,0)</f>
        <v>415</v>
      </c>
      <c r="S305" s="179"/>
      <c r="T305" s="180" t="str">
        <f>VLOOKUP(S309,'[1]FDN Details'!$B281:AF759,16,0)</f>
        <v>DFR</v>
      </c>
      <c r="U305" s="178">
        <f>VLOOKUP(S309,'[1]FDN Details'!$B281:AE759,15,0)</f>
        <v>400</v>
      </c>
      <c r="V305" s="179" t="s">
        <v>108</v>
      </c>
      <c r="W305" s="180" t="str">
        <f>VLOOKUP(V309,'[1]FDN Details'!$B281:AI759,16,0)</f>
        <v>WFR</v>
      </c>
      <c r="X305" s="178">
        <f>VLOOKUP(V309,'[1]FDN Details'!$B281:AH759,15,0)</f>
        <v>337</v>
      </c>
      <c r="Y305" s="165">
        <v>0</v>
      </c>
      <c r="Z305" s="166" t="str">
        <f>VLOOKUP(Y309,'[1]FDN Details'!$B281:AL759,16,0)</f>
        <v>-</v>
      </c>
      <c r="AA305" s="178">
        <f>VLOOKUP(Y309,'[1]FDN Details'!$B281:AK759,15,0)</f>
        <v>331</v>
      </c>
      <c r="AB305" s="179">
        <v>0</v>
      </c>
      <c r="AC305" s="180" t="str">
        <f>VLOOKUP(AB309,'[1]FDN Details'!$B281:AO759,16,0)</f>
        <v>-</v>
      </c>
      <c r="AD305" s="178">
        <f>VLOOKUP(AB309,'[1]FDN Details'!$B281:AN759,15,0)</f>
        <v>442</v>
      </c>
      <c r="AE305" s="179" t="s">
        <v>108</v>
      </c>
      <c r="AF305" s="180" t="str">
        <f>VLOOKUP(AE309,'[1]FDN Details'!$B281:AR759,16,0)</f>
        <v>DFR</v>
      </c>
      <c r="AG305" s="178">
        <f>VLOOKUP(AE309,'[1]FDN Details'!$B281:AQ759,15,0)</f>
        <v>435</v>
      </c>
      <c r="AH305" s="165">
        <v>0</v>
      </c>
      <c r="AI305" s="166" t="str">
        <f>VLOOKUP(AH309,'[1]FDN Details'!$B281:AU759,16,0)</f>
        <v>-</v>
      </c>
      <c r="AJ305" s="178">
        <f>VLOOKUP(AH309,'[1]FDN Details'!$B281:AT759,15,0)</f>
        <v>297.19499999999999</v>
      </c>
      <c r="AK305" s="165">
        <v>0</v>
      </c>
      <c r="AL305" s="166" t="str">
        <f>VLOOKUP(AK309,'[1]FDN Details'!$B281:AX759,16,0)</f>
        <v>-</v>
      </c>
      <c r="AM305" s="178">
        <f>VLOOKUP(AK309,'[1]FDN Details'!$B281:AW759,15,0)</f>
        <v>322</v>
      </c>
      <c r="AN305" s="179" t="s">
        <v>108</v>
      </c>
      <c r="AO305" s="180" t="str">
        <f>VLOOKUP(AN309,'[1]FDN Details'!$B281:BA759,16,0)</f>
        <v>WFR</v>
      </c>
      <c r="AP305" s="125">
        <f>VLOOKUP(AN309,'[1]FDN Details'!$B281:AZ759,15,0)</f>
        <v>451</v>
      </c>
      <c r="AQ305" s="165">
        <v>0</v>
      </c>
      <c r="AR305" s="124" t="str">
        <f>VLOOKUP(AQ309,'[1]FDN Details'!$B281:BD759,16,0)</f>
        <v>-</v>
      </c>
      <c r="AS305" s="125">
        <f>VLOOKUP(AQ309,'[1]FDN Details'!$B281:BC759,15,0)</f>
        <v>379.154</v>
      </c>
      <c r="AT305" s="169"/>
      <c r="AU305" s="1005"/>
      <c r="AV305" s="930"/>
      <c r="AW305" s="918"/>
      <c r="AX305" s="918"/>
      <c r="AY305" s="918"/>
      <c r="AZ305" s="918"/>
      <c r="BA305" s="917"/>
      <c r="BB305" s="194">
        <f>SUM(F305:AS305)</f>
        <v>5494.3490000000002</v>
      </c>
      <c r="BC305" s="190"/>
      <c r="BD305" s="190"/>
      <c r="BE305" s="190"/>
      <c r="BF305" s="190"/>
      <c r="BG305" s="190"/>
      <c r="BH305" s="190"/>
      <c r="BI305" s="190"/>
      <c r="BJ305" s="190"/>
      <c r="BK305" s="190"/>
      <c r="BL305" s="190"/>
    </row>
    <row r="306" spans="1:64" s="191" customFormat="1" ht="17" thickTop="1" x14ac:dyDescent="0.35">
      <c r="A306" s="190"/>
      <c r="B306" s="1001"/>
      <c r="C306" s="195"/>
      <c r="D306" s="909" t="str">
        <f>VLOOKUP(D309,'[1]FDN Details'!$B292:K770,2)</f>
        <v>121/1</v>
      </c>
      <c r="E306" s="909"/>
      <c r="F306" s="169"/>
      <c r="G306" s="909" t="str">
        <f>VLOOKUP(G309,'[1]FDN Details'!$B292:N770,2)</f>
        <v>121/2</v>
      </c>
      <c r="H306" s="909"/>
      <c r="I306" s="195"/>
      <c r="J306" s="909" t="str">
        <f>VLOOKUP(J309,'[1]FDN Details'!$B292:Q770,2)</f>
        <v>121/3</v>
      </c>
      <c r="K306" s="909"/>
      <c r="L306" s="195"/>
      <c r="M306" s="909" t="str">
        <f>VLOOKUP(M309,'[1]FDN Details'!$B292:T770,2)</f>
        <v>121/4</v>
      </c>
      <c r="N306" s="909"/>
      <c r="O306" s="195"/>
      <c r="P306" s="909" t="str">
        <f>VLOOKUP(P309,'[1]FDN Details'!$B292:W770,2)</f>
        <v>121/5</v>
      </c>
      <c r="Q306" s="909"/>
      <c r="R306" s="169"/>
      <c r="S306" s="909" t="str">
        <f>VLOOKUP(S309,'[1]FDN Details'!$B292:Z770,2)</f>
        <v>121/6</v>
      </c>
      <c r="T306" s="909"/>
      <c r="U306" s="169"/>
      <c r="V306" s="909" t="str">
        <f>VLOOKUP(V309,'[1]FDN Details'!$B292:AC770,2)</f>
        <v>121/7</v>
      </c>
      <c r="W306" s="909"/>
      <c r="X306" s="169"/>
      <c r="Y306" s="909" t="str">
        <f>VLOOKUP(Y309,'[1]FDN Details'!$B292:AF770,2)</f>
        <v>121/8</v>
      </c>
      <c r="Z306" s="909"/>
      <c r="AA306" s="169"/>
      <c r="AB306" s="909" t="str">
        <f>VLOOKUP(AB309,'[1]FDN Details'!$B292:AI770,2)</f>
        <v>121/9</v>
      </c>
      <c r="AC306" s="909"/>
      <c r="AD306" s="169"/>
      <c r="AE306" s="909" t="str">
        <f>VLOOKUP(AE309,'[1]FDN Details'!$B292:AL770,2)</f>
        <v>121/10</v>
      </c>
      <c r="AF306" s="909"/>
      <c r="AG306" s="169"/>
      <c r="AH306" s="909" t="str">
        <f>VLOOKUP(AH309,'[1]FDN Details'!$B292:AO770,2)</f>
        <v>122/0</v>
      </c>
      <c r="AI306" s="909"/>
      <c r="AJ306" s="169"/>
      <c r="AK306" s="909" t="str">
        <f>VLOOKUP(AK309,'[1]FDN Details'!$B292:AR770,2)</f>
        <v>122/1</v>
      </c>
      <c r="AL306" s="909"/>
      <c r="AM306" s="196"/>
      <c r="AN306" s="909" t="str">
        <f>VLOOKUP(AN309,'[1]FDN Details'!$B292:AU770,2)</f>
        <v>122/2</v>
      </c>
      <c r="AO306" s="909"/>
      <c r="AP306" s="169"/>
      <c r="AQ306" s="909" t="str">
        <f>VLOOKUP(AQ309,'[1]FDN Details'!$B292:AX770,2)</f>
        <v>123/0</v>
      </c>
      <c r="AR306" s="909"/>
      <c r="AS306" s="195"/>
      <c r="AT306" s="169"/>
      <c r="AU306" s="1005"/>
      <c r="AV306" s="192"/>
      <c r="AW306" s="192"/>
      <c r="AX306" s="192"/>
      <c r="AY306" s="192"/>
      <c r="AZ306" s="192"/>
      <c r="BA306" s="193"/>
      <c r="BB306" s="190"/>
      <c r="BC306" s="190"/>
      <c r="BD306" s="190"/>
      <c r="BE306" s="190"/>
      <c r="BF306" s="190"/>
      <c r="BG306" s="190"/>
      <c r="BH306" s="190"/>
      <c r="BI306" s="190"/>
      <c r="BJ306" s="190"/>
      <c r="BK306" s="190"/>
      <c r="BL306" s="190"/>
    </row>
    <row r="307" spans="1:64" s="191" customFormat="1" x14ac:dyDescent="0.35">
      <c r="A307" s="190"/>
      <c r="B307" s="1001"/>
      <c r="C307" s="195"/>
      <c r="D307" s="909" t="str">
        <f>VLOOKUP(D309,'[1]FDN Details'!$B292:K771,3)</f>
        <v>A+0</v>
      </c>
      <c r="E307" s="909"/>
      <c r="F307" s="169"/>
      <c r="G307" s="909" t="str">
        <f>VLOOKUP(G309,'[1]FDN Details'!$B292:N771,3)</f>
        <v>A+6</v>
      </c>
      <c r="H307" s="909"/>
      <c r="I307" s="169"/>
      <c r="J307" s="909" t="str">
        <f>VLOOKUP(J309,'[1]FDN Details'!$B292:Q771,3)</f>
        <v>A+3</v>
      </c>
      <c r="K307" s="909"/>
      <c r="L307" s="169"/>
      <c r="M307" s="909" t="str">
        <f>VLOOKUP(M309,'[1]FDN Details'!$B292:T771,3)</f>
        <v>A+0</v>
      </c>
      <c r="N307" s="909"/>
      <c r="O307" s="169"/>
      <c r="P307" s="909" t="str">
        <f>VLOOKUP(P309,'[1]FDN Details'!$B292:W771,3)</f>
        <v>A+0</v>
      </c>
      <c r="Q307" s="909"/>
      <c r="R307" s="169"/>
      <c r="S307" s="909" t="str">
        <f>VLOOKUP(S309,'[1]FDN Details'!$B292:Z771,3)</f>
        <v>A+0</v>
      </c>
      <c r="T307" s="909"/>
      <c r="U307" s="169"/>
      <c r="V307" s="909" t="str">
        <f>VLOOKUP(V309,'[1]FDN Details'!$B292:AC771,3)</f>
        <v>A+0</v>
      </c>
      <c r="W307" s="909"/>
      <c r="X307" s="169"/>
      <c r="Y307" s="909" t="str">
        <f>VLOOKUP(Y309,'[1]FDN Details'!$B292:AF771,3)</f>
        <v>A+0</v>
      </c>
      <c r="Z307" s="909"/>
      <c r="AA307" s="169"/>
      <c r="AB307" s="909" t="str">
        <f>VLOOKUP(AB309,'[1]FDN Details'!$B292:AI771,3)</f>
        <v>B1+3</v>
      </c>
      <c r="AC307" s="909"/>
      <c r="AD307" s="169"/>
      <c r="AE307" s="909" t="str">
        <f>VLOOKUP(AE309,'[1]FDN Details'!$B292:AL771,3)</f>
        <v>A+9</v>
      </c>
      <c r="AF307" s="909"/>
      <c r="AG307" s="169"/>
      <c r="AH307" s="909" t="str">
        <f>VLOOKUP(AH309,'[1]FDN Details'!$B292:AO771,3)</f>
        <v>B1+3</v>
      </c>
      <c r="AI307" s="909"/>
      <c r="AJ307" s="169"/>
      <c r="AK307" s="909" t="str">
        <f>VLOOKUP(AK309,'[1]FDN Details'!$B292:AR771,3)</f>
        <v>B1+9</v>
      </c>
      <c r="AL307" s="909"/>
      <c r="AM307" s="169"/>
      <c r="AN307" s="909" t="str">
        <f>VLOOKUP(AN309,'[1]FDN Details'!$B292:AU771,3)</f>
        <v>A+0</v>
      </c>
      <c r="AO307" s="909"/>
      <c r="AP307" s="169"/>
      <c r="AQ307" s="909" t="str">
        <f>VLOOKUP(AQ309,'[1]FDN Details'!$B292:AX771,3)</f>
        <v>B2+0</v>
      </c>
      <c r="AR307" s="909"/>
      <c r="AS307" s="195"/>
      <c r="AT307" s="169"/>
      <c r="AU307" s="1005"/>
      <c r="AV307" s="192"/>
      <c r="AW307" s="192"/>
      <c r="AX307" s="192"/>
      <c r="AY307" s="192"/>
      <c r="AZ307" s="192"/>
      <c r="BA307" s="193"/>
      <c r="BB307" s="190"/>
      <c r="BC307" s="190"/>
      <c r="BD307" s="190"/>
      <c r="BE307" s="190"/>
      <c r="BF307" s="190"/>
      <c r="BG307" s="190"/>
      <c r="BH307" s="190"/>
      <c r="BI307" s="190"/>
      <c r="BJ307" s="190"/>
      <c r="BK307" s="190"/>
      <c r="BL307" s="190"/>
    </row>
    <row r="308" spans="1:64" s="191" customFormat="1" x14ac:dyDescent="0.35">
      <c r="A308" s="190"/>
      <c r="B308" s="1001"/>
      <c r="C308" s="138"/>
      <c r="D308" s="198"/>
      <c r="E308" s="198"/>
      <c r="F308" s="169"/>
      <c r="G308" s="198"/>
      <c r="H308" s="198"/>
      <c r="I308" s="198"/>
      <c r="J308" s="198"/>
      <c r="K308" s="198"/>
      <c r="L308" s="169"/>
      <c r="M308" s="198"/>
      <c r="N308" s="198"/>
      <c r="O308" s="169"/>
      <c r="P308" s="198"/>
      <c r="Q308" s="198"/>
      <c r="R308" s="198"/>
      <c r="S308" s="199"/>
      <c r="T308" s="200"/>
      <c r="U308" s="198"/>
      <c r="V308" s="198"/>
      <c r="W308" s="198"/>
      <c r="X308" s="138"/>
      <c r="Y308" s="198"/>
      <c r="Z308" s="198"/>
      <c r="AA308" s="169"/>
      <c r="AB308" s="198"/>
      <c r="AC308" s="198"/>
      <c r="AD308" s="169"/>
      <c r="AE308" s="198"/>
      <c r="AF308" s="198"/>
      <c r="AG308" s="169"/>
      <c r="AH308" s="198"/>
      <c r="AI308" s="198"/>
      <c r="AJ308" s="188"/>
      <c r="AK308" s="198"/>
      <c r="AL308" s="198"/>
      <c r="AM308" s="188"/>
      <c r="AN308" s="198"/>
      <c r="AO308" s="198"/>
      <c r="AP308" s="188"/>
      <c r="AQ308" s="198"/>
      <c r="AR308" s="198"/>
      <c r="AS308" s="188"/>
      <c r="AT308" s="169"/>
      <c r="AU308" s="1005"/>
      <c r="AV308" s="192"/>
      <c r="AW308" s="192"/>
      <c r="AX308" s="192"/>
      <c r="AY308" s="192"/>
      <c r="AZ308" s="192"/>
      <c r="BA308" s="193"/>
      <c r="BB308" s="190"/>
      <c r="BC308" s="190"/>
      <c r="BD308" s="190"/>
      <c r="BE308" s="190"/>
      <c r="BF308" s="190"/>
      <c r="BG308" s="190"/>
      <c r="BH308" s="190"/>
      <c r="BI308" s="190"/>
      <c r="BJ308" s="190"/>
      <c r="BK308" s="190"/>
      <c r="BL308" s="190"/>
    </row>
    <row r="309" spans="1:64" s="191" customFormat="1" x14ac:dyDescent="0.35">
      <c r="A309" s="190"/>
      <c r="B309" s="1001"/>
      <c r="C309" s="201"/>
      <c r="D309" s="201">
        <f>AQ298+1</f>
        <v>373</v>
      </c>
      <c r="E309" s="201"/>
      <c r="F309" s="202"/>
      <c r="G309" s="201">
        <f>D309+1</f>
        <v>374</v>
      </c>
      <c r="H309" s="201"/>
      <c r="I309" s="202"/>
      <c r="J309" s="201">
        <f>G309+1</f>
        <v>375</v>
      </c>
      <c r="K309" s="201"/>
      <c r="L309" s="202"/>
      <c r="M309" s="201">
        <f>J309+1</f>
        <v>376</v>
      </c>
      <c r="N309" s="201"/>
      <c r="O309" s="202"/>
      <c r="P309" s="201">
        <f>M309+1</f>
        <v>377</v>
      </c>
      <c r="Q309" s="201"/>
      <c r="R309" s="202"/>
      <c r="S309" s="201">
        <f>P309+1</f>
        <v>378</v>
      </c>
      <c r="T309" s="201"/>
      <c r="U309" s="202"/>
      <c r="V309" s="201">
        <f>S309+1</f>
        <v>379</v>
      </c>
      <c r="W309" s="201"/>
      <c r="X309" s="201"/>
      <c r="Y309" s="201">
        <f>V309+1</f>
        <v>380</v>
      </c>
      <c r="Z309" s="201"/>
      <c r="AA309" s="202"/>
      <c r="AB309" s="201">
        <f>Y309+1</f>
        <v>381</v>
      </c>
      <c r="AC309" s="201"/>
      <c r="AD309" s="202"/>
      <c r="AE309" s="201">
        <f>AB309+1</f>
        <v>382</v>
      </c>
      <c r="AF309" s="201"/>
      <c r="AG309" s="202"/>
      <c r="AH309" s="201">
        <f>AE309+1</f>
        <v>383</v>
      </c>
      <c r="AI309" s="201"/>
      <c r="AJ309" s="201"/>
      <c r="AK309" s="201">
        <f>AH309+1</f>
        <v>384</v>
      </c>
      <c r="AL309" s="201"/>
      <c r="AM309" s="201"/>
      <c r="AN309" s="201">
        <f>AK309+1</f>
        <v>385</v>
      </c>
      <c r="AO309" s="201"/>
      <c r="AP309" s="201"/>
      <c r="AQ309" s="201">
        <f>AN309+1</f>
        <v>386</v>
      </c>
      <c r="AR309" s="201"/>
      <c r="AS309" s="201"/>
      <c r="AT309" s="169"/>
      <c r="AU309" s="1005"/>
      <c r="AV309" s="192"/>
      <c r="AW309" s="192"/>
      <c r="AX309" s="192"/>
      <c r="AY309" s="192"/>
      <c r="AZ309" s="192"/>
      <c r="BA309" s="193"/>
      <c r="BB309" s="190"/>
      <c r="BC309" s="190"/>
      <c r="BD309" s="190"/>
      <c r="BE309" s="190"/>
      <c r="BF309" s="190"/>
      <c r="BG309" s="190"/>
      <c r="BH309" s="190"/>
      <c r="BI309" s="190"/>
      <c r="BJ309" s="190"/>
      <c r="BK309" s="190"/>
      <c r="BL309" s="190"/>
    </row>
    <row r="310" spans="1:64" s="191" customFormat="1" x14ac:dyDescent="0.35">
      <c r="A310" s="190"/>
      <c r="B310" s="1001"/>
      <c r="C310" s="920" t="s">
        <v>112</v>
      </c>
      <c r="D310" s="921"/>
      <c r="E310" s="921"/>
      <c r="F310" s="921"/>
      <c r="G310" s="921"/>
      <c r="H310" s="921"/>
      <c r="I310" s="921"/>
      <c r="J310" s="921"/>
      <c r="K310" s="921"/>
      <c r="L310" s="921"/>
      <c r="M310" s="921"/>
      <c r="N310" s="921"/>
      <c r="O310" s="921"/>
      <c r="P310" s="921"/>
      <c r="Q310" s="921"/>
      <c r="R310" s="921"/>
      <c r="S310" s="921"/>
      <c r="T310" s="921"/>
      <c r="U310" s="921"/>
      <c r="V310" s="921"/>
      <c r="W310" s="921"/>
      <c r="X310" s="921"/>
      <c r="Y310" s="921"/>
      <c r="Z310" s="921"/>
      <c r="AA310" s="921"/>
      <c r="AB310" s="921"/>
      <c r="AC310" s="921"/>
      <c r="AD310" s="921"/>
      <c r="AE310" s="921"/>
      <c r="AF310" s="921"/>
      <c r="AG310" s="921"/>
      <c r="AH310" s="921"/>
      <c r="AI310" s="921"/>
      <c r="AJ310" s="921"/>
      <c r="AK310" s="921"/>
      <c r="AL310" s="921"/>
      <c r="AM310" s="921"/>
      <c r="AN310" s="921"/>
      <c r="AO310" s="921"/>
      <c r="AP310" s="921"/>
      <c r="AQ310" s="921"/>
      <c r="AR310" s="921"/>
      <c r="AS310" s="921"/>
      <c r="AT310" s="169"/>
      <c r="AU310" s="1005"/>
      <c r="AV310" s="192"/>
      <c r="AW310" s="192"/>
      <c r="AX310" s="192"/>
      <c r="AY310" s="192"/>
      <c r="AZ310" s="192"/>
      <c r="BA310" s="193"/>
      <c r="BB310" s="190"/>
      <c r="BC310" s="190"/>
      <c r="BD310" s="190"/>
      <c r="BE310" s="190"/>
      <c r="BF310" s="190"/>
      <c r="BG310" s="190"/>
      <c r="BH310" s="190"/>
      <c r="BI310" s="190"/>
      <c r="BJ310" s="190"/>
      <c r="BK310" s="190"/>
      <c r="BL310" s="190"/>
    </row>
    <row r="311" spans="1:64" s="191" customFormat="1" x14ac:dyDescent="0.35">
      <c r="A311" s="190"/>
      <c r="B311" s="1001"/>
      <c r="C311" s="187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69"/>
      <c r="AU311" s="1005"/>
      <c r="AV311" s="192"/>
      <c r="AW311" s="192"/>
      <c r="AX311" s="192"/>
      <c r="AY311" s="192"/>
      <c r="AZ311" s="192"/>
      <c r="BA311" s="193"/>
      <c r="BB311" s="190"/>
      <c r="BC311" s="190"/>
      <c r="BD311" s="190"/>
      <c r="BE311" s="190"/>
      <c r="BF311" s="190"/>
      <c r="BG311" s="190"/>
      <c r="BH311" s="190"/>
      <c r="BI311" s="190"/>
      <c r="BJ311" s="190"/>
      <c r="BK311" s="190"/>
      <c r="BL311" s="190"/>
    </row>
    <row r="312" spans="1:64" s="191" customFormat="1" ht="17" thickBot="1" x14ac:dyDescent="0.4">
      <c r="A312" s="190"/>
      <c r="B312" s="1001"/>
      <c r="C312" s="138"/>
      <c r="D312" s="138"/>
      <c r="E312" s="138"/>
      <c r="F312" s="169"/>
      <c r="G312" s="138"/>
      <c r="H312" s="138"/>
      <c r="I312" s="169"/>
      <c r="J312" s="138"/>
      <c r="K312" s="138"/>
      <c r="L312" s="169"/>
      <c r="M312" s="138"/>
      <c r="N312" s="138"/>
      <c r="O312" s="169"/>
      <c r="P312" s="138"/>
      <c r="Q312" s="138"/>
      <c r="R312" s="169"/>
      <c r="S312" s="138"/>
      <c r="T312" s="138"/>
      <c r="U312" s="203"/>
      <c r="V312" s="138"/>
      <c r="W312" s="138"/>
      <c r="X312" s="169"/>
      <c r="Y312" s="138"/>
      <c r="Z312" s="138"/>
      <c r="AA312" s="169"/>
      <c r="AB312" s="138"/>
      <c r="AC312" s="138" t="s">
        <v>2352</v>
      </c>
      <c r="AD312" s="169"/>
      <c r="AE312" s="138"/>
      <c r="AF312" s="138"/>
      <c r="AG312" s="169"/>
      <c r="AH312" s="138"/>
      <c r="AI312" s="138"/>
      <c r="AJ312" s="169"/>
      <c r="AK312" s="138"/>
      <c r="AL312" s="138"/>
      <c r="AM312" s="169"/>
      <c r="AN312" s="138"/>
      <c r="AO312" s="138"/>
      <c r="AP312" s="203"/>
      <c r="AQ312" s="138"/>
      <c r="AR312" s="138" t="s">
        <v>2352</v>
      </c>
      <c r="AS312" s="169"/>
      <c r="AT312" s="169"/>
      <c r="AU312" s="1005"/>
      <c r="AV312" s="192"/>
      <c r="AW312" s="192"/>
      <c r="AX312" s="192"/>
      <c r="AY312" s="192"/>
      <c r="AZ312" s="192"/>
      <c r="BA312" s="193"/>
      <c r="BB312" s="190"/>
      <c r="BC312" s="190"/>
      <c r="BD312" s="190"/>
      <c r="BE312" s="190"/>
      <c r="BF312" s="190"/>
      <c r="BG312" s="190"/>
      <c r="BH312" s="190"/>
      <c r="BI312" s="190"/>
      <c r="BJ312" s="190"/>
      <c r="BK312" s="190"/>
      <c r="BL312" s="190"/>
    </row>
    <row r="313" spans="1:64" s="191" customFormat="1" ht="17.5" thickTop="1" thickBot="1" x14ac:dyDescent="0.4">
      <c r="A313" s="190"/>
      <c r="B313" s="1001"/>
      <c r="C313" s="138"/>
      <c r="D313" s="934" t="s">
        <v>107</v>
      </c>
      <c r="E313" s="935"/>
      <c r="F313" s="169"/>
      <c r="G313" s="923" t="s">
        <v>107</v>
      </c>
      <c r="H313" s="923"/>
      <c r="I313" s="169"/>
      <c r="J313" s="923" t="s">
        <v>107</v>
      </c>
      <c r="K313" s="923"/>
      <c r="L313" s="169"/>
      <c r="M313" s="923" t="s">
        <v>107</v>
      </c>
      <c r="N313" s="923"/>
      <c r="O313" s="169"/>
      <c r="P313" s="923" t="s">
        <v>107</v>
      </c>
      <c r="Q313" s="923"/>
      <c r="R313" s="169"/>
      <c r="S313" s="923" t="s">
        <v>107</v>
      </c>
      <c r="T313" s="923"/>
      <c r="U313" s="169"/>
      <c r="V313" s="923" t="s">
        <v>107</v>
      </c>
      <c r="W313" s="923"/>
      <c r="X313" s="169"/>
      <c r="Y313" s="923" t="s">
        <v>107</v>
      </c>
      <c r="Z313" s="923"/>
      <c r="AA313" s="169"/>
      <c r="AB313" s="923" t="s">
        <v>107</v>
      </c>
      <c r="AC313" s="923"/>
      <c r="AD313" s="169"/>
      <c r="AE313" s="923" t="s">
        <v>107</v>
      </c>
      <c r="AF313" s="923"/>
      <c r="AG313" s="169"/>
      <c r="AH313" s="923"/>
      <c r="AI313" s="923"/>
      <c r="AJ313" s="169"/>
      <c r="AK313" s="923"/>
      <c r="AL313" s="923"/>
      <c r="AM313" s="169"/>
      <c r="AN313" s="923"/>
      <c r="AO313" s="923"/>
      <c r="AP313" s="169"/>
      <c r="AQ313" s="922" t="s">
        <v>107</v>
      </c>
      <c r="AR313" s="922"/>
      <c r="AS313" s="169"/>
      <c r="AT313" s="169"/>
      <c r="AU313" s="1005"/>
      <c r="AV313" s="930">
        <v>14</v>
      </c>
      <c r="AW313" s="918">
        <f>COUNTIF(D312:AR313,"FC")</f>
        <v>11</v>
      </c>
      <c r="AX313" s="918">
        <f>COUNTIF(J311:AR315,"EC")</f>
        <v>2</v>
      </c>
      <c r="AY313" s="918">
        <f>COUNTIF(A315:AR316,"E")</f>
        <v>9</v>
      </c>
      <c r="AZ313" s="918">
        <f>COUNTIF(J312:AR312,"TW")</f>
        <v>0</v>
      </c>
      <c r="BA313" s="917"/>
      <c r="BB313" s="190"/>
      <c r="BC313" s="190"/>
      <c r="BD313" s="190"/>
      <c r="BE313" s="190"/>
      <c r="BF313" s="190"/>
      <c r="BG313" s="190"/>
      <c r="BH313" s="190"/>
      <c r="BI313" s="190"/>
      <c r="BJ313" s="190"/>
      <c r="BK313" s="190"/>
      <c r="BL313" s="190"/>
    </row>
    <row r="314" spans="1:64" s="191" customFormat="1" ht="17.5" thickTop="1" thickBot="1" x14ac:dyDescent="0.4">
      <c r="A314" s="190"/>
      <c r="B314" s="1001"/>
      <c r="C314" s="169"/>
      <c r="D314" s="170" t="s">
        <v>85</v>
      </c>
      <c r="E314" s="171" t="s">
        <v>86</v>
      </c>
      <c r="F314" s="169"/>
      <c r="G314" s="170" t="s">
        <v>85</v>
      </c>
      <c r="H314" s="171" t="s">
        <v>86</v>
      </c>
      <c r="I314" s="169"/>
      <c r="J314" s="170" t="s">
        <v>85</v>
      </c>
      <c r="K314" s="171" t="s">
        <v>86</v>
      </c>
      <c r="L314" s="169"/>
      <c r="M314" s="170" t="s">
        <v>85</v>
      </c>
      <c r="N314" s="171" t="s">
        <v>86</v>
      </c>
      <c r="O314" s="169"/>
      <c r="P314" s="170" t="s">
        <v>85</v>
      </c>
      <c r="Q314" s="171" t="s">
        <v>86</v>
      </c>
      <c r="R314" s="169"/>
      <c r="S314" s="170" t="s">
        <v>85</v>
      </c>
      <c r="T314" s="171" t="s">
        <v>86</v>
      </c>
      <c r="U314" s="169"/>
      <c r="V314" s="170" t="s">
        <v>85</v>
      </c>
      <c r="W314" s="171" t="s">
        <v>86</v>
      </c>
      <c r="X314" s="169"/>
      <c r="Y314" s="170" t="s">
        <v>85</v>
      </c>
      <c r="Z314" s="171" t="s">
        <v>86</v>
      </c>
      <c r="AA314" s="169"/>
      <c r="AB314" s="170" t="s">
        <v>85</v>
      </c>
      <c r="AC314" s="171" t="s">
        <v>86</v>
      </c>
      <c r="AD314" s="169"/>
      <c r="AE314" s="170" t="s">
        <v>85</v>
      </c>
      <c r="AF314" s="171" t="s">
        <v>86</v>
      </c>
      <c r="AG314" s="169"/>
      <c r="AH314" s="161" t="s">
        <v>85</v>
      </c>
      <c r="AI314" s="162" t="s">
        <v>86</v>
      </c>
      <c r="AJ314" s="169"/>
      <c r="AK314" s="745" t="s">
        <v>85</v>
      </c>
      <c r="AL314" s="746" t="s">
        <v>86</v>
      </c>
      <c r="AM314" s="169"/>
      <c r="AN314" s="161" t="s">
        <v>85</v>
      </c>
      <c r="AO314" s="162" t="s">
        <v>86</v>
      </c>
      <c r="AP314" s="169"/>
      <c r="AQ314" s="170" t="s">
        <v>85</v>
      </c>
      <c r="AR314" s="171" t="s">
        <v>86</v>
      </c>
      <c r="AS314" s="189"/>
      <c r="AT314" s="169"/>
      <c r="AU314" s="1005"/>
      <c r="AV314" s="930"/>
      <c r="AW314" s="918"/>
      <c r="AX314" s="918"/>
      <c r="AY314" s="918"/>
      <c r="AZ314" s="918"/>
      <c r="BA314" s="917"/>
      <c r="BB314" s="190"/>
      <c r="BC314" s="190"/>
      <c r="BD314" s="190"/>
      <c r="BE314" s="190"/>
      <c r="BF314" s="190"/>
      <c r="BG314" s="190"/>
      <c r="BH314" s="190"/>
      <c r="BI314" s="190"/>
      <c r="BJ314" s="190"/>
      <c r="BK314" s="190"/>
      <c r="BL314" s="190"/>
    </row>
    <row r="315" spans="1:64" s="191" customFormat="1" ht="17.5" thickTop="1" thickBot="1" x14ac:dyDescent="0.4">
      <c r="A315" s="190"/>
      <c r="B315" s="1001"/>
      <c r="C315" s="169"/>
      <c r="D315" s="174" t="s">
        <v>89</v>
      </c>
      <c r="E315" s="175" t="s">
        <v>90</v>
      </c>
      <c r="F315" s="169"/>
      <c r="G315" s="174" t="s">
        <v>89</v>
      </c>
      <c r="H315" s="175" t="s">
        <v>90</v>
      </c>
      <c r="I315" s="169" t="s">
        <v>68</v>
      </c>
      <c r="J315" s="174" t="s">
        <v>89</v>
      </c>
      <c r="K315" s="175" t="s">
        <v>90</v>
      </c>
      <c r="L315" s="169"/>
      <c r="M315" s="174" t="s">
        <v>89</v>
      </c>
      <c r="N315" s="175" t="s">
        <v>90</v>
      </c>
      <c r="O315" s="169"/>
      <c r="P315" s="174" t="s">
        <v>89</v>
      </c>
      <c r="Q315" s="175" t="s">
        <v>90</v>
      </c>
      <c r="R315" s="169"/>
      <c r="S315" s="174" t="s">
        <v>89</v>
      </c>
      <c r="T315" s="175" t="s">
        <v>90</v>
      </c>
      <c r="U315" s="169"/>
      <c r="V315" s="174" t="s">
        <v>89</v>
      </c>
      <c r="W315" s="175" t="s">
        <v>90</v>
      </c>
      <c r="X315" s="169"/>
      <c r="Y315" s="174" t="s">
        <v>89</v>
      </c>
      <c r="Z315" s="175" t="s">
        <v>90</v>
      </c>
      <c r="AA315" s="169"/>
      <c r="AB315" s="174" t="s">
        <v>89</v>
      </c>
      <c r="AC315" s="175" t="s">
        <v>90</v>
      </c>
      <c r="AD315" s="169"/>
      <c r="AE315" s="174" t="s">
        <v>89</v>
      </c>
      <c r="AF315" s="175" t="s">
        <v>90</v>
      </c>
      <c r="AG315" s="169"/>
      <c r="AH315" s="163" t="s">
        <v>89</v>
      </c>
      <c r="AI315" s="164" t="s">
        <v>90</v>
      </c>
      <c r="AJ315" s="169"/>
      <c r="AK315" s="747" t="s">
        <v>89</v>
      </c>
      <c r="AL315" s="748" t="s">
        <v>90</v>
      </c>
      <c r="AM315" s="169"/>
      <c r="AN315" s="163" t="s">
        <v>89</v>
      </c>
      <c r="AO315" s="164" t="s">
        <v>90</v>
      </c>
      <c r="AP315" s="169"/>
      <c r="AQ315" s="174" t="s">
        <v>89</v>
      </c>
      <c r="AR315" s="175" t="s">
        <v>90</v>
      </c>
      <c r="AS315" s="189"/>
      <c r="AT315" s="169"/>
      <c r="AU315" s="1005"/>
      <c r="AV315" s="930"/>
      <c r="AW315" s="918"/>
      <c r="AX315" s="918"/>
      <c r="AY315" s="918"/>
      <c r="AZ315" s="918"/>
      <c r="BA315" s="917"/>
      <c r="BB315" s="190"/>
      <c r="BC315" s="190"/>
      <c r="BD315" s="190"/>
      <c r="BE315" s="190"/>
      <c r="BF315" s="190"/>
      <c r="BG315" s="190"/>
      <c r="BH315" s="190"/>
      <c r="BI315" s="190"/>
      <c r="BJ315" s="190"/>
      <c r="BK315" s="190"/>
      <c r="BL315" s="190"/>
    </row>
    <row r="316" spans="1:64" s="191" customFormat="1" ht="17" thickTop="1" x14ac:dyDescent="0.35">
      <c r="A316" s="190"/>
      <c r="B316" s="1001"/>
      <c r="C316" s="138"/>
      <c r="D316" s="179" t="s">
        <v>108</v>
      </c>
      <c r="E316" s="180" t="str">
        <f>VLOOKUP(D320,'[1]FDN Details'!$B292:Q770,16,0)</f>
        <v>WFR</v>
      </c>
      <c r="F316" s="178">
        <f>VLOOKUP(D320,'[1]FDN Details'!$B292:P770,15,0)</f>
        <v>365</v>
      </c>
      <c r="G316" s="179" t="s">
        <v>108</v>
      </c>
      <c r="H316" s="180" t="str">
        <f>VLOOKUP(G320,'[1]FDN Details'!$B292:T770,16,0)</f>
        <v>WFR</v>
      </c>
      <c r="I316" s="178">
        <f>VLOOKUP(G320,'[1]FDN Details'!$B292:S770,15,0)</f>
        <v>371</v>
      </c>
      <c r="J316" s="179" t="s">
        <v>108</v>
      </c>
      <c r="K316" s="180" t="str">
        <f>VLOOKUP(J320,'[1]FDN Details'!$B292:W770,16,0)</f>
        <v>DFR</v>
      </c>
      <c r="L316" s="178">
        <f>VLOOKUP(J320,'[1]FDN Details'!$B292:V770,15,0)</f>
        <v>395</v>
      </c>
      <c r="M316" s="179" t="s">
        <v>108</v>
      </c>
      <c r="N316" s="180" t="str">
        <f>VLOOKUP(M320,'[1]FDN Details'!$B292:Z770,16,0)</f>
        <v>WET</v>
      </c>
      <c r="O316" s="178">
        <f>VLOOKUP(M320,'[1]FDN Details'!$B292:Y770,15,0)</f>
        <v>449</v>
      </c>
      <c r="P316" s="179" t="s">
        <v>108</v>
      </c>
      <c r="Q316" s="180" t="str">
        <f>VLOOKUP(P320,'[1]FDN Details'!$B292:AC770,16,0)</f>
        <v>-</v>
      </c>
      <c r="R316" s="178">
        <f>VLOOKUP(P320,'[1]FDN Details'!$B292:AB770,15,0)</f>
        <v>394.57600000000002</v>
      </c>
      <c r="S316" s="179" t="s">
        <v>108</v>
      </c>
      <c r="T316" s="180" t="str">
        <f>VLOOKUP(S320,'[1]FDN Details'!$B292:AF770,16,0)</f>
        <v>WET PADDY</v>
      </c>
      <c r="U316" s="178">
        <f>VLOOKUP(S320,'[1]FDN Details'!$B292:AE770,15,0)</f>
        <v>455</v>
      </c>
      <c r="V316" s="179" t="s">
        <v>108</v>
      </c>
      <c r="W316" s="180" t="str">
        <f>VLOOKUP(V320,'[1]FDN Details'!$B292:AI770,16,0)</f>
        <v>WFR</v>
      </c>
      <c r="X316" s="178">
        <f>VLOOKUP(V320,'[1]FDN Details'!$B292:AH770,15,0)</f>
        <v>393</v>
      </c>
      <c r="Y316" s="179" t="s">
        <v>108</v>
      </c>
      <c r="Z316" s="180" t="str">
        <f>VLOOKUP(Y320,'[1]FDN Details'!$B292:AL770,16,0)</f>
        <v>WFR</v>
      </c>
      <c r="AA316" s="178">
        <f>VLOOKUP(Y320,'[1]FDN Details'!$B292:AK770,15,0)</f>
        <v>452</v>
      </c>
      <c r="AB316" s="179" t="s">
        <v>108</v>
      </c>
      <c r="AC316" s="180" t="str">
        <f>VLOOKUP(AB320,'[1]FDN Details'!$B292:AO770,16,0)</f>
        <v>WFR</v>
      </c>
      <c r="AD316" s="178">
        <f>VLOOKUP(AB320,'[1]FDN Details'!$B292:AN770,15,0)</f>
        <v>396</v>
      </c>
      <c r="AE316" s="179">
        <v>0</v>
      </c>
      <c r="AF316" s="180" t="str">
        <f>VLOOKUP(AE320,'[1]FDN Details'!$B292:AR770,16,0)</f>
        <v>-</v>
      </c>
      <c r="AG316" s="178">
        <f>VLOOKUP(AE320,'[1]FDN Details'!$B292:AQ770,15,0)</f>
        <v>442</v>
      </c>
      <c r="AH316" s="165">
        <v>0</v>
      </c>
      <c r="AI316" s="166" t="str">
        <f>VLOOKUP(AH320,'[1]FDN Details'!$B292:AU770,16,0)</f>
        <v>-</v>
      </c>
      <c r="AJ316" s="178">
        <f>VLOOKUP(AH320,'[1]FDN Details'!$B292:AT770,15,0)</f>
        <v>407</v>
      </c>
      <c r="AK316" s="749">
        <v>0</v>
      </c>
      <c r="AL316" s="750" t="str">
        <f>VLOOKUP(AK320,'[1]FDN Details'!$B292:AX770,16,0)</f>
        <v>-</v>
      </c>
      <c r="AM316" s="178">
        <f>VLOOKUP(AK320,'[1]FDN Details'!$B292:AW770,15,0)</f>
        <v>424</v>
      </c>
      <c r="AN316" s="165">
        <v>0</v>
      </c>
      <c r="AO316" s="166" t="str">
        <f>VLOOKUP(AN320,'[1]FDN Details'!$B292:BA770,16,0)</f>
        <v>WFR</v>
      </c>
      <c r="AP316" s="178">
        <f>VLOOKUP(AN320,'[1]FDN Details'!$B292:AZ770,15,0)</f>
        <v>319</v>
      </c>
      <c r="AQ316" s="179"/>
      <c r="AR316" s="180" t="str">
        <f>VLOOKUP(AQ320,'[1]FDN Details'!$B292:BD770,16,0)</f>
        <v>DFR</v>
      </c>
      <c r="AS316" s="125">
        <f>VLOOKUP(AQ320,'[1]FDN Details'!$B292:BC770,15,0)</f>
        <v>409</v>
      </c>
      <c r="AT316" s="169"/>
      <c r="AU316" s="1005"/>
      <c r="AV316" s="927"/>
      <c r="AW316" s="927"/>
      <c r="AX316" s="927"/>
      <c r="AY316" s="927"/>
      <c r="AZ316" s="927"/>
      <c r="BA316" s="924"/>
      <c r="BB316" s="194">
        <f>SUM(F316:AS316)</f>
        <v>5671.576</v>
      </c>
      <c r="BC316" s="190"/>
      <c r="BD316" s="190"/>
      <c r="BE316" s="190"/>
      <c r="BF316" s="190"/>
      <c r="BG316" s="190"/>
      <c r="BH316" s="190"/>
      <c r="BI316" s="190"/>
      <c r="BJ316" s="190"/>
      <c r="BK316" s="190"/>
      <c r="BL316" s="190"/>
    </row>
    <row r="317" spans="1:64" s="191" customFormat="1" x14ac:dyDescent="0.35">
      <c r="A317" s="190"/>
      <c r="B317" s="1001"/>
      <c r="C317" s="195"/>
      <c r="D317" s="909" t="str">
        <f>VLOOKUP(D320,'[1]FDN Details'!$B303:K781,2)</f>
        <v>123/1</v>
      </c>
      <c r="E317" s="909"/>
      <c r="F317" s="169"/>
      <c r="G317" s="909" t="str">
        <f>VLOOKUP(G320,'[1]FDN Details'!$B303:N781,2)</f>
        <v>123/2</v>
      </c>
      <c r="H317" s="909"/>
      <c r="I317" s="195"/>
      <c r="J317" s="909" t="str">
        <f>VLOOKUP(J320,'[1]FDN Details'!$B303:Q781,2)</f>
        <v>123/3</v>
      </c>
      <c r="K317" s="909"/>
      <c r="L317" s="195"/>
      <c r="M317" s="909" t="str">
        <f>VLOOKUP(M320,'[1]FDN Details'!$B303:T781,2)</f>
        <v>123/4</v>
      </c>
      <c r="N317" s="909"/>
      <c r="O317" s="195"/>
      <c r="P317" s="909" t="str">
        <f>VLOOKUP(P320,'[1]FDN Details'!$B303:W781,2)</f>
        <v>124/0</v>
      </c>
      <c r="Q317" s="909"/>
      <c r="R317" s="169"/>
      <c r="S317" s="909" t="str">
        <f>VLOOKUP(S320,'[1]FDN Details'!$B303:Z781,2)</f>
        <v>124/1</v>
      </c>
      <c r="T317" s="909"/>
      <c r="U317" s="169"/>
      <c r="V317" s="909" t="str">
        <f>VLOOKUP(V320,'[1]FDN Details'!$B303:AC781,2)</f>
        <v>124/2</v>
      </c>
      <c r="W317" s="909"/>
      <c r="X317" s="169"/>
      <c r="Y317" s="909" t="str">
        <f>VLOOKUP(Y320,'[1]FDN Details'!$B303:AF781,2)</f>
        <v>124/3</v>
      </c>
      <c r="Z317" s="909"/>
      <c r="AA317" s="169"/>
      <c r="AB317" s="909" t="str">
        <f>VLOOKUP(AB320,'[1]FDN Details'!$B303:AI781,2)</f>
        <v>124/4</v>
      </c>
      <c r="AC317" s="909"/>
      <c r="AD317" s="169"/>
      <c r="AE317" s="909" t="str">
        <f>VLOOKUP(AE320,'[1]FDN Details'!$B303:AL781,2)</f>
        <v>124/5</v>
      </c>
      <c r="AF317" s="909"/>
      <c r="AG317" s="169"/>
      <c r="AH317" s="909" t="str">
        <f>VLOOKUP(AH320,'[1]FDN Details'!$B303:AO781,2)</f>
        <v>124/6</v>
      </c>
      <c r="AI317" s="909"/>
      <c r="AJ317" s="169"/>
      <c r="AK317" s="909" t="str">
        <f>VLOOKUP(AK320,'[1]FDN Details'!$B303:AR781,2)</f>
        <v>125/0</v>
      </c>
      <c r="AL317" s="909"/>
      <c r="AM317" s="196"/>
      <c r="AN317" s="909" t="str">
        <f>VLOOKUP(AN320,'[1]FDN Details'!$B303:AU781,2)</f>
        <v>125/1</v>
      </c>
      <c r="AO317" s="909"/>
      <c r="AP317" s="169"/>
      <c r="AQ317" s="909" t="str">
        <f>VLOOKUP(AQ320,'[1]FDN Details'!$B303:AX781,2)</f>
        <v>125/2</v>
      </c>
      <c r="AR317" s="909"/>
      <c r="AS317" s="195"/>
      <c r="AT317" s="169"/>
      <c r="AU317" s="1005"/>
      <c r="AV317" s="928"/>
      <c r="AW317" s="928"/>
      <c r="AX317" s="928"/>
      <c r="AY317" s="928"/>
      <c r="AZ317" s="928"/>
      <c r="BA317" s="925"/>
      <c r="BB317" s="190"/>
      <c r="BC317" s="190"/>
      <c r="BD317" s="190"/>
      <c r="BE317" s="190"/>
      <c r="BF317" s="190"/>
      <c r="BG317" s="190"/>
      <c r="BH317" s="190"/>
      <c r="BI317" s="190"/>
      <c r="BJ317" s="190"/>
      <c r="BK317" s="190"/>
      <c r="BL317" s="190"/>
    </row>
    <row r="318" spans="1:64" s="191" customFormat="1" x14ac:dyDescent="0.35">
      <c r="A318" s="190"/>
      <c r="B318" s="1001"/>
      <c r="C318" s="195"/>
      <c r="D318" s="909" t="str">
        <f>VLOOKUP(D320,'[1]FDN Details'!$B303:K782,3)</f>
        <v>A+0</v>
      </c>
      <c r="E318" s="909"/>
      <c r="F318" s="169"/>
      <c r="G318" s="909" t="str">
        <f>VLOOKUP(G320,'[1]FDN Details'!$B303:N782,3)</f>
        <v>A+0</v>
      </c>
      <c r="H318" s="909"/>
      <c r="I318" s="169"/>
      <c r="J318" s="909" t="str">
        <f>VLOOKUP(J320,'[1]FDN Details'!$B303:Q782,3)</f>
        <v>A+9</v>
      </c>
      <c r="K318" s="909"/>
      <c r="L318" s="169"/>
      <c r="M318" s="909" t="str">
        <f>VLOOKUP(M320,'[1]FDN Details'!$B303:T782,3)</f>
        <v>A+0</v>
      </c>
      <c r="N318" s="909"/>
      <c r="O318" s="169"/>
      <c r="P318" s="909" t="str">
        <f>VLOOKUP(P320,'[1]FDN Details'!$B303:W782,3)</f>
        <v>B2+0</v>
      </c>
      <c r="Q318" s="909"/>
      <c r="R318" s="169"/>
      <c r="S318" s="909" t="str">
        <f>VLOOKUP(S320,'[1]FDN Details'!$B303:Z782,3)</f>
        <v>A+6</v>
      </c>
      <c r="T318" s="909"/>
      <c r="U318" s="169"/>
      <c r="V318" s="909" t="str">
        <f>VLOOKUP(V320,'[1]FDN Details'!$B303:AC782,3)</f>
        <v>A+6</v>
      </c>
      <c r="W318" s="909"/>
      <c r="X318" s="169"/>
      <c r="Y318" s="909" t="str">
        <f>VLOOKUP(Y320,'[1]FDN Details'!$B303:AF782,3)</f>
        <v>A+9</v>
      </c>
      <c r="Z318" s="909"/>
      <c r="AA318" s="169"/>
      <c r="AB318" s="909" t="str">
        <f>VLOOKUP(AB320,'[1]FDN Details'!$B303:AI782,3)</f>
        <v>A+3</v>
      </c>
      <c r="AC318" s="909"/>
      <c r="AD318" s="169"/>
      <c r="AE318" s="909" t="str">
        <f>VLOOKUP(AE320,'[1]FDN Details'!$B303:AL782,3)</f>
        <v>A+6</v>
      </c>
      <c r="AF318" s="909"/>
      <c r="AG318" s="169"/>
      <c r="AH318" s="909" t="str">
        <f>VLOOKUP(AH320,'[1]FDN Details'!$B303:AO782,3)</f>
        <v>A+6</v>
      </c>
      <c r="AI318" s="909"/>
      <c r="AJ318" s="169"/>
      <c r="AK318" s="909" t="str">
        <f>VLOOKUP(AK320,'[1]FDN Details'!$B303:AR782,3)</f>
        <v>B2+3</v>
      </c>
      <c r="AL318" s="909"/>
      <c r="AM318" s="169"/>
      <c r="AN318" s="909" t="str">
        <f>VLOOKUP(AN320,'[1]FDN Details'!$B303:AU782,3)</f>
        <v>A+3</v>
      </c>
      <c r="AO318" s="909"/>
      <c r="AP318" s="169"/>
      <c r="AQ318" s="909" t="str">
        <f>VLOOKUP(AQ320,'[1]FDN Details'!$B303:AX782,3)</f>
        <v>A+3</v>
      </c>
      <c r="AR318" s="909"/>
      <c r="AS318" s="195"/>
      <c r="AT318" s="169"/>
      <c r="AU318" s="1005"/>
      <c r="AV318" s="928"/>
      <c r="AW318" s="928"/>
      <c r="AX318" s="928"/>
      <c r="AY318" s="928"/>
      <c r="AZ318" s="928"/>
      <c r="BA318" s="925"/>
      <c r="BB318" s="190"/>
      <c r="BC318" s="190"/>
      <c r="BD318" s="190"/>
      <c r="BE318" s="190"/>
      <c r="BF318" s="190"/>
      <c r="BG318" s="190"/>
      <c r="BH318" s="190"/>
      <c r="BI318" s="190"/>
      <c r="BJ318" s="190"/>
      <c r="BK318" s="190"/>
      <c r="BL318" s="190"/>
    </row>
    <row r="319" spans="1:64" s="191" customFormat="1" x14ac:dyDescent="0.35">
      <c r="A319" s="190"/>
      <c r="B319" s="1001"/>
      <c r="C319" s="138"/>
      <c r="D319" s="198"/>
      <c r="E319" s="198"/>
      <c r="F319" s="169"/>
      <c r="G319" s="198"/>
      <c r="H319" s="198"/>
      <c r="I319" s="198"/>
      <c r="J319" s="198"/>
      <c r="K319" s="198"/>
      <c r="L319" s="169"/>
      <c r="M319" s="198"/>
      <c r="N319" s="198"/>
      <c r="O319" s="169"/>
      <c r="P319" s="198"/>
      <c r="Q319" s="198"/>
      <c r="R319" s="198"/>
      <c r="S319" s="199"/>
      <c r="T319" s="200"/>
      <c r="U319" s="198"/>
      <c r="V319" s="198"/>
      <c r="W319" s="198"/>
      <c r="X319" s="138"/>
      <c r="Y319" s="198"/>
      <c r="Z319" s="198"/>
      <c r="AA319" s="169"/>
      <c r="AB319" s="198"/>
      <c r="AC319" s="198"/>
      <c r="AD319" s="169"/>
      <c r="AE319" s="198"/>
      <c r="AF319" s="198"/>
      <c r="AG319" s="169"/>
      <c r="AH319" s="198"/>
      <c r="AI319" s="198"/>
      <c r="AJ319" s="188"/>
      <c r="AK319" s="198"/>
      <c r="AL319" s="198"/>
      <c r="AM319" s="188"/>
      <c r="AN319" s="198"/>
      <c r="AO319" s="198"/>
      <c r="AP319" s="188"/>
      <c r="AQ319" s="198"/>
      <c r="AR319" s="198"/>
      <c r="AS319" s="188"/>
      <c r="AT319" s="169"/>
      <c r="AU319" s="1005"/>
      <c r="AV319" s="928"/>
      <c r="AW319" s="928"/>
      <c r="AX319" s="928"/>
      <c r="AY319" s="928"/>
      <c r="AZ319" s="928"/>
      <c r="BA319" s="925"/>
      <c r="BB319" s="190"/>
      <c r="BC319" s="190"/>
      <c r="BD319" s="190"/>
      <c r="BE319" s="190"/>
      <c r="BF319" s="190"/>
      <c r="BG319" s="190"/>
      <c r="BH319" s="190"/>
      <c r="BI319" s="190"/>
      <c r="BJ319" s="190"/>
      <c r="BK319" s="190"/>
      <c r="BL319" s="190"/>
    </row>
    <row r="320" spans="1:64" s="191" customFormat="1" x14ac:dyDescent="0.35">
      <c r="A320" s="190"/>
      <c r="B320" s="1001"/>
      <c r="C320" s="201"/>
      <c r="D320" s="201">
        <f>AQ309+1</f>
        <v>387</v>
      </c>
      <c r="E320" s="201"/>
      <c r="F320" s="202"/>
      <c r="G320" s="201">
        <f>D320+1</f>
        <v>388</v>
      </c>
      <c r="H320" s="201"/>
      <c r="I320" s="202"/>
      <c r="J320" s="201">
        <f>G320+1</f>
        <v>389</v>
      </c>
      <c r="K320" s="201"/>
      <c r="L320" s="202"/>
      <c r="M320" s="201">
        <f>J320+1</f>
        <v>390</v>
      </c>
      <c r="N320" s="201"/>
      <c r="O320" s="202"/>
      <c r="P320" s="201">
        <f>M320+1</f>
        <v>391</v>
      </c>
      <c r="Q320" s="201"/>
      <c r="R320" s="202"/>
      <c r="S320" s="201">
        <f>P320+1</f>
        <v>392</v>
      </c>
      <c r="T320" s="201"/>
      <c r="U320" s="202"/>
      <c r="V320" s="201">
        <f>S320+1</f>
        <v>393</v>
      </c>
      <c r="W320" s="201"/>
      <c r="X320" s="201"/>
      <c r="Y320" s="201">
        <f>V320+1</f>
        <v>394</v>
      </c>
      <c r="Z320" s="201"/>
      <c r="AA320" s="202"/>
      <c r="AB320" s="201">
        <f>Y320+1</f>
        <v>395</v>
      </c>
      <c r="AC320" s="201"/>
      <c r="AD320" s="202"/>
      <c r="AE320" s="201">
        <f>AB320+1</f>
        <v>396</v>
      </c>
      <c r="AF320" s="201"/>
      <c r="AG320" s="202"/>
      <c r="AH320" s="201">
        <f>AE320+1</f>
        <v>397</v>
      </c>
      <c r="AI320" s="201"/>
      <c r="AJ320" s="201"/>
      <c r="AK320" s="201">
        <f>AH320+1</f>
        <v>398</v>
      </c>
      <c r="AL320" s="201"/>
      <c r="AM320" s="201"/>
      <c r="AN320" s="201">
        <f>AK320+1</f>
        <v>399</v>
      </c>
      <c r="AO320" s="201"/>
      <c r="AP320" s="201"/>
      <c r="AQ320" s="201">
        <f>AN320+1</f>
        <v>400</v>
      </c>
      <c r="AR320" s="201"/>
      <c r="AS320" s="201"/>
      <c r="AT320" s="169"/>
      <c r="AU320" s="1005"/>
      <c r="AV320" s="928"/>
      <c r="AW320" s="928"/>
      <c r="AX320" s="928"/>
      <c r="AY320" s="928"/>
      <c r="AZ320" s="928"/>
      <c r="BA320" s="925"/>
      <c r="BB320" s="190"/>
      <c r="BC320" s="190"/>
      <c r="BD320" s="190"/>
      <c r="BE320" s="190"/>
      <c r="BF320" s="190"/>
      <c r="BG320" s="190"/>
      <c r="BH320" s="190"/>
      <c r="BI320" s="190"/>
      <c r="BJ320" s="190"/>
      <c r="BK320" s="190"/>
      <c r="BL320" s="190"/>
    </row>
    <row r="321" spans="1:64" s="191" customFormat="1" x14ac:dyDescent="0.35">
      <c r="A321" s="190"/>
      <c r="B321" s="1001"/>
      <c r="C321" s="920" t="s">
        <v>106</v>
      </c>
      <c r="D321" s="921"/>
      <c r="E321" s="921"/>
      <c r="F321" s="921"/>
      <c r="G321" s="921"/>
      <c r="H321" s="921"/>
      <c r="I321" s="921"/>
      <c r="J321" s="921"/>
      <c r="K321" s="921"/>
      <c r="L321" s="921"/>
      <c r="M321" s="921"/>
      <c r="N321" s="921"/>
      <c r="O321" s="921"/>
      <c r="P321" s="921"/>
      <c r="Q321" s="921"/>
      <c r="R321" s="921"/>
      <c r="S321" s="921"/>
      <c r="T321" s="921"/>
      <c r="U321" s="921"/>
      <c r="V321" s="921"/>
      <c r="W321" s="921"/>
      <c r="X321" s="921"/>
      <c r="Y321" s="921"/>
      <c r="Z321" s="921"/>
      <c r="AA321" s="921"/>
      <c r="AB321" s="921"/>
      <c r="AC321" s="921"/>
      <c r="AD321" s="921"/>
      <c r="AE321" s="921"/>
      <c r="AF321" s="921"/>
      <c r="AG321" s="921"/>
      <c r="AH321" s="921"/>
      <c r="AI321" s="921"/>
      <c r="AJ321" s="921"/>
      <c r="AK321" s="921"/>
      <c r="AL321" s="921"/>
      <c r="AM321" s="921"/>
      <c r="AN321" s="921"/>
      <c r="AO321" s="921"/>
      <c r="AP321" s="921"/>
      <c r="AQ321" s="921"/>
      <c r="AR321" s="921"/>
      <c r="AS321" s="921"/>
      <c r="AT321" s="169"/>
      <c r="AU321" s="1005"/>
      <c r="AV321" s="928"/>
      <c r="AW321" s="928"/>
      <c r="AX321" s="928"/>
      <c r="AY321" s="928"/>
      <c r="AZ321" s="928"/>
      <c r="BA321" s="925"/>
      <c r="BB321" s="190"/>
      <c r="BC321" s="190"/>
      <c r="BD321" s="190"/>
      <c r="BE321" s="190"/>
      <c r="BF321" s="190"/>
      <c r="BG321" s="190"/>
      <c r="BH321" s="190"/>
      <c r="BI321" s="190"/>
      <c r="BJ321" s="190"/>
      <c r="BK321" s="190"/>
      <c r="BL321" s="190"/>
    </row>
    <row r="322" spans="1:64" s="191" customFormat="1" x14ac:dyDescent="0.35">
      <c r="A322" s="190"/>
      <c r="B322" s="1001"/>
      <c r="C322" s="187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69"/>
      <c r="AU322" s="1005"/>
      <c r="AV322" s="928"/>
      <c r="AW322" s="928"/>
      <c r="AX322" s="928"/>
      <c r="AY322" s="928"/>
      <c r="AZ322" s="928"/>
      <c r="BA322" s="925"/>
      <c r="BB322" s="190"/>
      <c r="BC322" s="190"/>
      <c r="BD322" s="190"/>
      <c r="BE322" s="190"/>
      <c r="BF322" s="190"/>
      <c r="BG322" s="190"/>
      <c r="BH322" s="190"/>
      <c r="BI322" s="190"/>
      <c r="BJ322" s="190"/>
      <c r="BK322" s="190"/>
      <c r="BL322" s="190"/>
    </row>
    <row r="323" spans="1:64" s="191" customFormat="1" x14ac:dyDescent="0.35">
      <c r="A323" s="190"/>
      <c r="B323" s="1001"/>
      <c r="C323" s="138"/>
      <c r="D323" s="138"/>
      <c r="E323" s="138" t="s">
        <v>2352</v>
      </c>
      <c r="F323" s="169"/>
      <c r="G323" s="138"/>
      <c r="H323" s="138"/>
      <c r="I323" s="169"/>
      <c r="J323" s="138"/>
      <c r="K323" s="138"/>
      <c r="L323" s="169"/>
      <c r="M323" s="138"/>
      <c r="N323" s="138"/>
      <c r="O323" s="169"/>
      <c r="P323" s="138"/>
      <c r="Q323" s="138" t="s">
        <v>2352</v>
      </c>
      <c r="R323" s="169"/>
      <c r="S323" s="138"/>
      <c r="T323" s="138" t="s">
        <v>2352</v>
      </c>
      <c r="U323" s="203"/>
      <c r="V323" s="138" t="s">
        <v>2352</v>
      </c>
      <c r="W323" s="138"/>
      <c r="X323" s="169"/>
      <c r="Y323" s="138"/>
      <c r="Z323" s="138"/>
      <c r="AA323" s="169"/>
      <c r="AB323" s="138"/>
      <c r="AC323" s="138"/>
      <c r="AD323" s="169"/>
      <c r="AE323" s="138"/>
      <c r="AF323" s="138"/>
      <c r="AG323" s="169"/>
      <c r="AH323" s="138" t="s">
        <v>2352</v>
      </c>
      <c r="AI323" s="138"/>
      <c r="AJ323" s="169"/>
      <c r="AK323" s="138"/>
      <c r="AL323" s="138" t="s">
        <v>2352</v>
      </c>
      <c r="AM323" s="169"/>
      <c r="AN323" s="138"/>
      <c r="AO323" s="138"/>
      <c r="AP323" s="203"/>
      <c r="AQ323" s="138"/>
      <c r="AR323" s="138"/>
      <c r="AS323" s="169"/>
      <c r="AT323" s="169"/>
      <c r="AU323" s="1005"/>
      <c r="AV323" s="928"/>
      <c r="AW323" s="928"/>
      <c r="AX323" s="928"/>
      <c r="AY323" s="928"/>
      <c r="AZ323" s="928"/>
      <c r="BA323" s="925"/>
      <c r="BB323" s="190"/>
      <c r="BC323" s="190"/>
      <c r="BD323" s="190"/>
      <c r="BE323" s="190"/>
      <c r="BF323" s="190"/>
      <c r="BG323" s="190"/>
      <c r="BH323" s="190"/>
      <c r="BI323" s="190"/>
      <c r="BJ323" s="190"/>
      <c r="BK323" s="190"/>
      <c r="BL323" s="190"/>
    </row>
    <row r="324" spans="1:64" s="191" customFormat="1" ht="17" thickBot="1" x14ac:dyDescent="0.4">
      <c r="A324" s="190"/>
      <c r="B324" s="1001"/>
      <c r="C324" s="138"/>
      <c r="D324" s="934" t="s">
        <v>107</v>
      </c>
      <c r="E324" s="935"/>
      <c r="F324" s="169"/>
      <c r="G324" s="923"/>
      <c r="H324" s="923"/>
      <c r="I324" s="169"/>
      <c r="J324" s="923"/>
      <c r="K324" s="923"/>
      <c r="L324" s="169"/>
      <c r="M324" s="923" t="s">
        <v>107</v>
      </c>
      <c r="N324" s="923"/>
      <c r="O324" s="169"/>
      <c r="P324" s="923" t="s">
        <v>107</v>
      </c>
      <c r="Q324" s="923"/>
      <c r="R324" s="169"/>
      <c r="S324" s="923" t="s">
        <v>107</v>
      </c>
      <c r="T324" s="923"/>
      <c r="U324" s="169"/>
      <c r="V324" s="923" t="s">
        <v>107</v>
      </c>
      <c r="W324" s="923"/>
      <c r="X324" s="169"/>
      <c r="Y324" s="923"/>
      <c r="Z324" s="923"/>
      <c r="AA324" s="169"/>
      <c r="AB324" s="923" t="s">
        <v>107</v>
      </c>
      <c r="AC324" s="923"/>
      <c r="AD324" s="169"/>
      <c r="AE324" s="923"/>
      <c r="AF324" s="923"/>
      <c r="AG324" s="169"/>
      <c r="AH324" s="923" t="s">
        <v>107</v>
      </c>
      <c r="AI324" s="923"/>
      <c r="AJ324" s="169"/>
      <c r="AK324" s="923" t="s">
        <v>107</v>
      </c>
      <c r="AL324" s="923"/>
      <c r="AM324" s="169"/>
      <c r="AN324" s="923"/>
      <c r="AO324" s="923"/>
      <c r="AP324" s="169"/>
      <c r="AQ324" s="922" t="s">
        <v>107</v>
      </c>
      <c r="AR324" s="922"/>
      <c r="AS324" s="169"/>
      <c r="AT324" s="169"/>
      <c r="AU324" s="1005"/>
      <c r="AV324" s="929"/>
      <c r="AW324" s="929"/>
      <c r="AX324" s="929"/>
      <c r="AY324" s="929"/>
      <c r="AZ324" s="929"/>
      <c r="BA324" s="926"/>
      <c r="BB324" s="190"/>
      <c r="BC324" s="190"/>
      <c r="BD324" s="190"/>
      <c r="BE324" s="190"/>
      <c r="BF324" s="190"/>
      <c r="BG324" s="190"/>
      <c r="BH324" s="190"/>
      <c r="BI324" s="190"/>
      <c r="BJ324" s="190"/>
      <c r="BK324" s="190"/>
      <c r="BL324" s="190"/>
    </row>
    <row r="325" spans="1:64" s="191" customFormat="1" ht="17.5" thickTop="1" thickBot="1" x14ac:dyDescent="0.4">
      <c r="A325" s="190"/>
      <c r="B325" s="1001"/>
      <c r="C325" s="169"/>
      <c r="D325" s="170" t="s">
        <v>85</v>
      </c>
      <c r="E325" s="171" t="s">
        <v>86</v>
      </c>
      <c r="F325" s="169"/>
      <c r="G325" s="161" t="s">
        <v>85</v>
      </c>
      <c r="H325" s="162" t="s">
        <v>86</v>
      </c>
      <c r="I325" s="169"/>
      <c r="J325" s="161" t="s">
        <v>85</v>
      </c>
      <c r="K325" s="162" t="s">
        <v>86</v>
      </c>
      <c r="L325" s="169"/>
      <c r="M325" s="170" t="s">
        <v>85</v>
      </c>
      <c r="N325" s="171" t="s">
        <v>86</v>
      </c>
      <c r="O325" s="169"/>
      <c r="P325" s="170" t="s">
        <v>85</v>
      </c>
      <c r="Q325" s="171" t="s">
        <v>86</v>
      </c>
      <c r="R325" s="169"/>
      <c r="S325" s="170" t="s">
        <v>85</v>
      </c>
      <c r="T325" s="171" t="s">
        <v>86</v>
      </c>
      <c r="U325" s="169"/>
      <c r="V325" s="170" t="s">
        <v>85</v>
      </c>
      <c r="W325" s="171" t="s">
        <v>86</v>
      </c>
      <c r="X325" s="169"/>
      <c r="Y325" s="161" t="s">
        <v>85</v>
      </c>
      <c r="Z325" s="162" t="s">
        <v>86</v>
      </c>
      <c r="AA325" s="169"/>
      <c r="AB325" s="170" t="s">
        <v>85</v>
      </c>
      <c r="AC325" s="171" t="s">
        <v>86</v>
      </c>
      <c r="AD325" s="169"/>
      <c r="AE325" s="161" t="s">
        <v>85</v>
      </c>
      <c r="AF325" s="162" t="s">
        <v>86</v>
      </c>
      <c r="AG325" s="169"/>
      <c r="AH325" s="170" t="s">
        <v>85</v>
      </c>
      <c r="AI325" s="171" t="s">
        <v>86</v>
      </c>
      <c r="AJ325" s="169"/>
      <c r="AK325" s="170" t="s">
        <v>85</v>
      </c>
      <c r="AL325" s="171" t="s">
        <v>86</v>
      </c>
      <c r="AM325" s="169"/>
      <c r="AN325" s="745" t="s">
        <v>85</v>
      </c>
      <c r="AO325" s="746" t="s">
        <v>86</v>
      </c>
      <c r="AP325" s="169"/>
      <c r="AQ325" s="170" t="s">
        <v>85</v>
      </c>
      <c r="AR325" s="171" t="s">
        <v>86</v>
      </c>
      <c r="AS325" s="189"/>
      <c r="AT325" s="169"/>
      <c r="AU325" s="1005"/>
      <c r="AV325" s="930">
        <v>14</v>
      </c>
      <c r="AW325" s="918">
        <f>COUNTIF(D324:AR325,"FC")</f>
        <v>9</v>
      </c>
      <c r="AX325" s="918">
        <f>COUNTIF(C323:AR323,"EC")</f>
        <v>6</v>
      </c>
      <c r="AY325" s="918">
        <f>COUNTIF(A327:AR328,"E")</f>
        <v>8</v>
      </c>
      <c r="AZ325" s="918">
        <f>COUNTIF(J324:AR324,"TW")</f>
        <v>0</v>
      </c>
      <c r="BA325" s="917"/>
      <c r="BB325" s="190"/>
      <c r="BC325" s="190"/>
      <c r="BD325" s="190"/>
      <c r="BE325" s="190"/>
      <c r="BF325" s="190"/>
      <c r="BG325" s="190"/>
      <c r="BH325" s="190"/>
      <c r="BI325" s="190"/>
      <c r="BJ325" s="190"/>
      <c r="BK325" s="190"/>
      <c r="BL325" s="190"/>
    </row>
    <row r="326" spans="1:64" s="191" customFormat="1" ht="17.5" thickTop="1" thickBot="1" x14ac:dyDescent="0.4">
      <c r="A326" s="190"/>
      <c r="B326" s="1001"/>
      <c r="C326" s="169"/>
      <c r="D326" s="174" t="s">
        <v>89</v>
      </c>
      <c r="E326" s="175" t="s">
        <v>90</v>
      </c>
      <c r="F326" s="169"/>
      <c r="G326" s="163" t="s">
        <v>89</v>
      </c>
      <c r="H326" s="164" t="s">
        <v>90</v>
      </c>
      <c r="I326" s="169" t="s">
        <v>68</v>
      </c>
      <c r="J326" s="163" t="s">
        <v>89</v>
      </c>
      <c r="K326" s="164" t="s">
        <v>90</v>
      </c>
      <c r="L326" s="169"/>
      <c r="M326" s="174" t="s">
        <v>89</v>
      </c>
      <c r="N326" s="175" t="s">
        <v>90</v>
      </c>
      <c r="O326" s="169"/>
      <c r="P326" s="174" t="s">
        <v>89</v>
      </c>
      <c r="Q326" s="175" t="s">
        <v>90</v>
      </c>
      <c r="R326" s="169"/>
      <c r="S326" s="174" t="s">
        <v>89</v>
      </c>
      <c r="T326" s="175" t="s">
        <v>90</v>
      </c>
      <c r="U326" s="169"/>
      <c r="V326" s="174" t="s">
        <v>89</v>
      </c>
      <c r="W326" s="175" t="s">
        <v>90</v>
      </c>
      <c r="X326" s="169"/>
      <c r="Y326" s="163" t="s">
        <v>89</v>
      </c>
      <c r="Z326" s="164" t="s">
        <v>90</v>
      </c>
      <c r="AA326" s="169"/>
      <c r="AB326" s="174" t="s">
        <v>89</v>
      </c>
      <c r="AC326" s="175" t="s">
        <v>90</v>
      </c>
      <c r="AD326" s="169"/>
      <c r="AE326" s="163" t="s">
        <v>89</v>
      </c>
      <c r="AF326" s="164" t="s">
        <v>90</v>
      </c>
      <c r="AG326" s="169"/>
      <c r="AH326" s="174" t="s">
        <v>89</v>
      </c>
      <c r="AI326" s="175" t="s">
        <v>90</v>
      </c>
      <c r="AJ326" s="169"/>
      <c r="AK326" s="174" t="s">
        <v>89</v>
      </c>
      <c r="AL326" s="175" t="s">
        <v>90</v>
      </c>
      <c r="AM326" s="169"/>
      <c r="AN326" s="747" t="s">
        <v>89</v>
      </c>
      <c r="AO326" s="748" t="s">
        <v>90</v>
      </c>
      <c r="AP326" s="169"/>
      <c r="AQ326" s="174" t="s">
        <v>89</v>
      </c>
      <c r="AR326" s="175" t="s">
        <v>90</v>
      </c>
      <c r="AS326" s="189"/>
      <c r="AT326" s="169"/>
      <c r="AU326" s="1005"/>
      <c r="AV326" s="930"/>
      <c r="AW326" s="918"/>
      <c r="AX326" s="918"/>
      <c r="AY326" s="918"/>
      <c r="AZ326" s="918"/>
      <c r="BA326" s="917"/>
      <c r="BB326" s="190"/>
      <c r="BC326" s="190"/>
      <c r="BD326" s="190"/>
      <c r="BE326" s="190"/>
      <c r="BF326" s="190"/>
      <c r="BG326" s="190"/>
      <c r="BH326" s="190"/>
      <c r="BI326" s="190"/>
      <c r="BJ326" s="190"/>
      <c r="BK326" s="190"/>
      <c r="BL326" s="190"/>
    </row>
    <row r="327" spans="1:64" s="191" customFormat="1" ht="17.5" thickTop="1" thickBot="1" x14ac:dyDescent="0.4">
      <c r="A327" s="190"/>
      <c r="B327" s="1001"/>
      <c r="C327" s="138"/>
      <c r="D327" s="179"/>
      <c r="E327" s="180" t="str">
        <f>VLOOKUP(D331,'[1]FDN Details'!$B303:Q781,16,0)</f>
        <v>DFR</v>
      </c>
      <c r="F327" s="178">
        <f>VLOOKUP(D331,'[1]FDN Details'!$B303:P781,15,0)</f>
        <v>422</v>
      </c>
      <c r="G327" s="165">
        <v>0</v>
      </c>
      <c r="H327" s="166" t="str">
        <f>VLOOKUP(G331,'[1]FDN Details'!$B303:T781,16,0)</f>
        <v>-</v>
      </c>
      <c r="I327" s="178">
        <f>VLOOKUP(G331,'[1]FDN Details'!$B303:S781,15,0)</f>
        <v>422.541</v>
      </c>
      <c r="J327" s="165">
        <v>0</v>
      </c>
      <c r="K327" s="166" t="str">
        <f>VLOOKUP(J331,'[1]FDN Details'!$B303:W781,16,0)</f>
        <v>-</v>
      </c>
      <c r="L327" s="178">
        <f>VLOOKUP(J331,'[1]FDN Details'!$B303:V781,15,0)</f>
        <v>449</v>
      </c>
      <c r="M327" s="179" t="s">
        <v>108</v>
      </c>
      <c r="N327" s="180" t="str">
        <f>VLOOKUP(M331,'[1]FDN Details'!$B303:Z781,16,0)</f>
        <v>WFR</v>
      </c>
      <c r="O327" s="178">
        <f>VLOOKUP(M331,'[1]FDN Details'!$B303:Y781,15,0)</f>
        <v>305</v>
      </c>
      <c r="P327" s="179" t="s">
        <v>108</v>
      </c>
      <c r="Q327" s="180" t="str">
        <f>VLOOKUP(P331,'[1]FDN Details'!$B303:AC781,16,0)</f>
        <v>DFR</v>
      </c>
      <c r="R327" s="178">
        <f>VLOOKUP(P331,'[1]FDN Details'!$B303:AB781,15,0)</f>
        <v>439</v>
      </c>
      <c r="S327" s="179" t="s">
        <v>108</v>
      </c>
      <c r="T327" s="180" t="str">
        <f>VLOOKUP(S331,'[1]FDN Details'!$B303:AF781,16,0)</f>
        <v>DFR</v>
      </c>
      <c r="U327" s="178">
        <f>VLOOKUP(S331,'[1]FDN Details'!$B303:AE781,15,0)</f>
        <v>409</v>
      </c>
      <c r="V327" s="179" t="s">
        <v>108</v>
      </c>
      <c r="W327" s="180" t="str">
        <f>VLOOKUP(V331,'[1]FDN Details'!$B303:AI781,16,0)</f>
        <v>DFR</v>
      </c>
      <c r="X327" s="178">
        <f>VLOOKUP(V331,'[1]FDN Details'!$B303:AH781,15,0)</f>
        <v>422</v>
      </c>
      <c r="Y327" s="165">
        <v>0</v>
      </c>
      <c r="Z327" s="166" t="str">
        <f>VLOOKUP(Y331,'[1]FDN Details'!$B303:AL781,16,0)</f>
        <v>-</v>
      </c>
      <c r="AA327" s="178">
        <f>VLOOKUP(Y331,'[1]FDN Details'!$B303:AK781,15,0)</f>
        <v>390</v>
      </c>
      <c r="AB327" s="179" t="s">
        <v>108</v>
      </c>
      <c r="AC327" s="180" t="str">
        <f>VLOOKUP(AB331,'[1]FDN Details'!$B303:AO781,16,0)</f>
        <v>-</v>
      </c>
      <c r="AD327" s="178">
        <f>VLOOKUP(AB331,'[1]FDN Details'!$B303:AN781,15,0)</f>
        <v>404</v>
      </c>
      <c r="AE327" s="165">
        <v>0</v>
      </c>
      <c r="AF327" s="166" t="str">
        <f>VLOOKUP(AE331,'[1]FDN Details'!$B303:AR781,16,0)</f>
        <v>-</v>
      </c>
      <c r="AG327" s="178">
        <v>331</v>
      </c>
      <c r="AH327" s="179" t="s">
        <v>108</v>
      </c>
      <c r="AI327" s="180" t="str">
        <f>VLOOKUP(AH331,'[1]FDN Details'!$B303:AU781,16,0)</f>
        <v>DFR</v>
      </c>
      <c r="AJ327" s="178">
        <f>VLOOKUP(AH331,'[1]FDN Details'!$B303:AT781,15,0)</f>
        <v>368</v>
      </c>
      <c r="AK327" s="179" t="s">
        <v>108</v>
      </c>
      <c r="AL327" s="180" t="str">
        <f>VLOOKUP(AK331,'[1]FDN Details'!$B303:AX781,16,0)</f>
        <v>DFR</v>
      </c>
      <c r="AM327" s="178">
        <f>VLOOKUP(AK331,'[1]FDN Details'!$B303:AW781,15,0)</f>
        <v>389</v>
      </c>
      <c r="AN327" s="749">
        <v>0</v>
      </c>
      <c r="AO327" s="750" t="str">
        <f>VLOOKUP(AN331,'[1]FDN Details'!$B303:BA781,16,0)</f>
        <v>-</v>
      </c>
      <c r="AP327" s="178">
        <f>VLOOKUP(AN331,'[1]FDN Details'!$B303:AZ781,15,0)</f>
        <v>390.10399999999998</v>
      </c>
      <c r="AQ327" s="179" t="s">
        <v>108</v>
      </c>
      <c r="AR327" s="180" t="str">
        <f>VLOOKUP(AQ331,'[1]FDN Details'!$B303:BD781,16,0)</f>
        <v>DFR</v>
      </c>
      <c r="AS327" s="125">
        <f>VLOOKUP(AQ331,'[1]FDN Details'!$B303:BC781,15,0)</f>
        <v>406</v>
      </c>
      <c r="AT327" s="169"/>
      <c r="AU327" s="1005"/>
      <c r="AV327" s="930"/>
      <c r="AW327" s="918"/>
      <c r="AX327" s="918"/>
      <c r="AY327" s="918"/>
      <c r="AZ327" s="918"/>
      <c r="BA327" s="917"/>
      <c r="BB327" s="194">
        <f>SUM(F327:AS327)</f>
        <v>5546.6450000000004</v>
      </c>
      <c r="BC327" s="190"/>
      <c r="BD327" s="190"/>
      <c r="BE327" s="190"/>
      <c r="BF327" s="190"/>
      <c r="BG327" s="190"/>
      <c r="BH327" s="190"/>
      <c r="BI327" s="190"/>
      <c r="BJ327" s="190"/>
      <c r="BK327" s="190"/>
      <c r="BL327" s="190"/>
    </row>
    <row r="328" spans="1:64" s="191" customFormat="1" ht="17" thickTop="1" x14ac:dyDescent="0.35">
      <c r="A328" s="190"/>
      <c r="B328" s="1001"/>
      <c r="C328" s="195"/>
      <c r="D328" s="909" t="str">
        <f>VLOOKUP(D331,'[1]FDN Details'!$B314:K792,2)</f>
        <v>125/3</v>
      </c>
      <c r="E328" s="909"/>
      <c r="F328" s="169"/>
      <c r="G328" s="909" t="str">
        <f>VLOOKUP(G331,'[1]FDN Details'!$B314:N792,2)</f>
        <v>126/0</v>
      </c>
      <c r="H328" s="909"/>
      <c r="I328" s="195"/>
      <c r="J328" s="909" t="str">
        <f>VLOOKUP(J331,'[1]FDN Details'!$B314:Q792,2)</f>
        <v>126/1</v>
      </c>
      <c r="K328" s="909"/>
      <c r="L328" s="195"/>
      <c r="M328" s="909" t="str">
        <f>VLOOKUP(M331,'[1]FDN Details'!$B314:T792,2)</f>
        <v>126/2</v>
      </c>
      <c r="N328" s="909"/>
      <c r="O328" s="195"/>
      <c r="P328" s="909" t="str">
        <f>VLOOKUP(P331,'[1]FDN Details'!$B314:W792,2)</f>
        <v>126/3</v>
      </c>
      <c r="Q328" s="909"/>
      <c r="R328" s="169"/>
      <c r="S328" s="909" t="str">
        <f>VLOOKUP(S331,'[1]FDN Details'!$B314:Z792,2)</f>
        <v>126/4</v>
      </c>
      <c r="T328" s="909"/>
      <c r="U328" s="169"/>
      <c r="V328" s="909" t="str">
        <f>VLOOKUP(V331,'[1]FDN Details'!$B314:AC792,2)</f>
        <v>126/5</v>
      </c>
      <c r="W328" s="909"/>
      <c r="X328" s="169"/>
      <c r="Y328" s="909" t="str">
        <f>VLOOKUP(Y331,'[1]FDN Details'!$B314:AF792,2)</f>
        <v>126/6</v>
      </c>
      <c r="Z328" s="909"/>
      <c r="AA328" s="169"/>
      <c r="AB328" s="909" t="str">
        <f>VLOOKUP(AB331,'[1]FDN Details'!$B314:AI792,2)</f>
        <v>126/7</v>
      </c>
      <c r="AC328" s="909"/>
      <c r="AD328" s="169"/>
      <c r="AE328" s="909" t="str">
        <f>VLOOKUP(AE331,'[1]FDN Details'!$B314:AL792,2)</f>
        <v>126/8</v>
      </c>
      <c r="AF328" s="909"/>
      <c r="AG328" s="169"/>
      <c r="AH328" s="909" t="str">
        <f>VLOOKUP(AH331,'[1]FDN Details'!$B314:AO792,2)</f>
        <v>126/9</v>
      </c>
      <c r="AI328" s="909"/>
      <c r="AJ328" s="169"/>
      <c r="AK328" s="909" t="str">
        <f>VLOOKUP(AK331,'[1]FDN Details'!$B314:AR792,2)</f>
        <v>126/10</v>
      </c>
      <c r="AL328" s="909"/>
      <c r="AM328" s="196"/>
      <c r="AN328" s="909" t="str">
        <f>VLOOKUP(AN331,'[1]FDN Details'!$B314:AU792,2)</f>
        <v>127/0</v>
      </c>
      <c r="AO328" s="909"/>
      <c r="AP328" s="169"/>
      <c r="AQ328" s="909" t="str">
        <f>VLOOKUP(AQ331,'[1]FDN Details'!$B314:AX792,2)</f>
        <v>127/1</v>
      </c>
      <c r="AR328" s="909"/>
      <c r="AS328" s="195"/>
      <c r="AT328" s="169"/>
      <c r="AU328" s="1005"/>
      <c r="AV328" s="192"/>
      <c r="AW328" s="192"/>
      <c r="AX328" s="192"/>
      <c r="AY328" s="192"/>
      <c r="AZ328" s="192"/>
      <c r="BA328" s="193"/>
      <c r="BB328" s="190"/>
      <c r="BC328" s="190"/>
      <c r="BD328" s="190"/>
      <c r="BE328" s="190"/>
      <c r="BF328" s="190"/>
      <c r="BG328" s="190"/>
      <c r="BH328" s="190"/>
      <c r="BI328" s="190"/>
      <c r="BJ328" s="190"/>
      <c r="BK328" s="190"/>
      <c r="BL328" s="190"/>
    </row>
    <row r="329" spans="1:64" s="191" customFormat="1" x14ac:dyDescent="0.35">
      <c r="A329" s="190"/>
      <c r="B329" s="1001"/>
      <c r="C329" s="195"/>
      <c r="D329" s="909" t="str">
        <f>VLOOKUP(D331,'[1]FDN Details'!$B314:K793,3)</f>
        <v>A+6</v>
      </c>
      <c r="E329" s="909"/>
      <c r="F329" s="169"/>
      <c r="G329" s="909" t="str">
        <f>VLOOKUP(G331,'[1]FDN Details'!$B314:N793,3)</f>
        <v>C2+0</v>
      </c>
      <c r="H329" s="909"/>
      <c r="I329" s="169"/>
      <c r="J329" s="909" t="str">
        <f>VLOOKUP(J331,'[1]FDN Details'!$B314:Q793,3)</f>
        <v>A+9</v>
      </c>
      <c r="K329" s="909"/>
      <c r="L329" s="169"/>
      <c r="M329" s="909" t="str">
        <f>VLOOKUP(M331,'[1]FDN Details'!$B314:T793,3)</f>
        <v>A+9</v>
      </c>
      <c r="N329" s="909"/>
      <c r="O329" s="169"/>
      <c r="P329" s="909" t="str">
        <f>VLOOKUP(P331,'[1]FDN Details'!$B314:W793,3)</f>
        <v>A+3</v>
      </c>
      <c r="Q329" s="909"/>
      <c r="R329" s="169"/>
      <c r="S329" s="909" t="str">
        <f>VLOOKUP(S331,'[1]FDN Details'!$B314:Z793,3)</f>
        <v>A+0</v>
      </c>
      <c r="T329" s="909"/>
      <c r="U329" s="169"/>
      <c r="V329" s="909" t="str">
        <f>VLOOKUP(V331,'[1]FDN Details'!$B314:AC793,3)</f>
        <v>A+3</v>
      </c>
      <c r="W329" s="909"/>
      <c r="X329" s="169"/>
      <c r="Y329" s="909" t="str">
        <f>VLOOKUP(Y331,'[1]FDN Details'!$B314:AF793,3)</f>
        <v>A+3</v>
      </c>
      <c r="Z329" s="909"/>
      <c r="AA329" s="169"/>
      <c r="AB329" s="909" t="str">
        <f>VLOOKUP(AB331,'[1]FDN Details'!$B314:AI793,3)</f>
        <v>A+0</v>
      </c>
      <c r="AC329" s="909"/>
      <c r="AD329" s="169"/>
      <c r="AE329" s="909" t="str">
        <f>VLOOKUP(AE331,'[1]FDN Details'!$B314:AL793,3)</f>
        <v>A+0</v>
      </c>
      <c r="AF329" s="909"/>
      <c r="AG329" s="169"/>
      <c r="AH329" s="909" t="str">
        <f>VLOOKUP(AH331,'[1]FDN Details'!$B314:AO793,3)</f>
        <v>A+3</v>
      </c>
      <c r="AI329" s="909"/>
      <c r="AJ329" s="169"/>
      <c r="AK329" s="909" t="str">
        <f>VLOOKUP(AK331,'[1]FDN Details'!$B314:AR793,3)</f>
        <v>A+0</v>
      </c>
      <c r="AL329" s="909"/>
      <c r="AM329" s="169"/>
      <c r="AN329" s="909" t="str">
        <f>VLOOKUP(AN331,'[1]FDN Details'!$B314:AU793,3)</f>
        <v>B1+0</v>
      </c>
      <c r="AO329" s="909"/>
      <c r="AP329" s="169"/>
      <c r="AQ329" s="909" t="str">
        <f>VLOOKUP(AQ331,'[1]FDN Details'!$B314:AX793,3)</f>
        <v>A+3</v>
      </c>
      <c r="AR329" s="909"/>
      <c r="AS329" s="195"/>
      <c r="AT329" s="169"/>
      <c r="AU329" s="1005"/>
      <c r="AV329" s="192"/>
      <c r="AW329" s="192"/>
      <c r="AX329" s="192"/>
      <c r="AY329" s="192"/>
      <c r="AZ329" s="192"/>
      <c r="BA329" s="193"/>
      <c r="BB329" s="190"/>
      <c r="BC329" s="190"/>
      <c r="BD329" s="190"/>
      <c r="BE329" s="190"/>
      <c r="BF329" s="190"/>
      <c r="BG329" s="190"/>
      <c r="BH329" s="190"/>
      <c r="BI329" s="190"/>
      <c r="BJ329" s="190"/>
      <c r="BK329" s="190"/>
      <c r="BL329" s="190"/>
    </row>
    <row r="330" spans="1:64" s="191" customFormat="1" x14ac:dyDescent="0.35">
      <c r="A330" s="190"/>
      <c r="B330" s="1001"/>
      <c r="C330" s="138"/>
      <c r="D330" s="198"/>
      <c r="E330" s="198"/>
      <c r="F330" s="169"/>
      <c r="G330" s="198"/>
      <c r="H330" s="198"/>
      <c r="I330" s="198"/>
      <c r="J330" s="198"/>
      <c r="K330" s="198"/>
      <c r="L330" s="169"/>
      <c r="M330" s="198"/>
      <c r="N330" s="198"/>
      <c r="O330" s="169"/>
      <c r="P330" s="198"/>
      <c r="Q330" s="198"/>
      <c r="R330" s="198"/>
      <c r="S330" s="199"/>
      <c r="T330" s="200"/>
      <c r="U330" s="198"/>
      <c r="V330" s="198"/>
      <c r="W330" s="198"/>
      <c r="X330" s="138"/>
      <c r="Y330" s="198"/>
      <c r="Z330" s="198"/>
      <c r="AA330" s="169"/>
      <c r="AB330" s="198"/>
      <c r="AC330" s="198"/>
      <c r="AD330" s="169"/>
      <c r="AE330" s="198"/>
      <c r="AF330" s="198"/>
      <c r="AG330" s="169"/>
      <c r="AH330" s="198"/>
      <c r="AI330" s="198"/>
      <c r="AJ330" s="188"/>
      <c r="AK330" s="198"/>
      <c r="AL330" s="198"/>
      <c r="AM330" s="188"/>
      <c r="AN330" s="198"/>
      <c r="AO330" s="198"/>
      <c r="AP330" s="188"/>
      <c r="AQ330" s="198"/>
      <c r="AR330" s="198"/>
      <c r="AS330" s="188"/>
      <c r="AT330" s="169"/>
      <c r="AU330" s="1005"/>
      <c r="AV330" s="192"/>
      <c r="AW330" s="192"/>
      <c r="AX330" s="192"/>
      <c r="AY330" s="192"/>
      <c r="AZ330" s="192"/>
      <c r="BA330" s="193"/>
      <c r="BB330" s="190"/>
      <c r="BC330" s="190"/>
      <c r="BD330" s="190"/>
      <c r="BE330" s="190"/>
      <c r="BF330" s="190"/>
      <c r="BG330" s="190"/>
      <c r="BH330" s="190"/>
      <c r="BI330" s="190"/>
      <c r="BJ330" s="190"/>
      <c r="BK330" s="190"/>
      <c r="BL330" s="190"/>
    </row>
    <row r="331" spans="1:64" s="191" customFormat="1" x14ac:dyDescent="0.35">
      <c r="A331" s="190"/>
      <c r="B331" s="1001"/>
      <c r="C331" s="201"/>
      <c r="D331" s="201">
        <f>AQ320+1</f>
        <v>401</v>
      </c>
      <c r="E331" s="201"/>
      <c r="F331" s="202"/>
      <c r="G331" s="201">
        <f>D331+1</f>
        <v>402</v>
      </c>
      <c r="H331" s="201"/>
      <c r="I331" s="202"/>
      <c r="J331" s="201">
        <f>G331+1</f>
        <v>403</v>
      </c>
      <c r="K331" s="201"/>
      <c r="L331" s="202"/>
      <c r="M331" s="201">
        <f>J331+1</f>
        <v>404</v>
      </c>
      <c r="N331" s="201"/>
      <c r="O331" s="202"/>
      <c r="P331" s="201">
        <f>M331+1</f>
        <v>405</v>
      </c>
      <c r="Q331" s="201"/>
      <c r="R331" s="202"/>
      <c r="S331" s="201">
        <f>P331+1</f>
        <v>406</v>
      </c>
      <c r="T331" s="201"/>
      <c r="U331" s="202"/>
      <c r="V331" s="201">
        <f>S331+1</f>
        <v>407</v>
      </c>
      <c r="W331" s="201"/>
      <c r="X331" s="201"/>
      <c r="Y331" s="201">
        <f>V331+1</f>
        <v>408</v>
      </c>
      <c r="Z331" s="201"/>
      <c r="AA331" s="202"/>
      <c r="AB331" s="201">
        <f>Y331+1</f>
        <v>409</v>
      </c>
      <c r="AC331" s="201"/>
      <c r="AD331" s="202"/>
      <c r="AE331" s="201">
        <f>AB331+1</f>
        <v>410</v>
      </c>
      <c r="AF331" s="201"/>
      <c r="AG331" s="202"/>
      <c r="AH331" s="201">
        <f>AE331+1</f>
        <v>411</v>
      </c>
      <c r="AI331" s="201"/>
      <c r="AJ331" s="201"/>
      <c r="AK331" s="201">
        <f>AH331+1</f>
        <v>412</v>
      </c>
      <c r="AL331" s="201"/>
      <c r="AM331" s="201"/>
      <c r="AN331" s="201">
        <f>AK331+1</f>
        <v>413</v>
      </c>
      <c r="AO331" s="201"/>
      <c r="AP331" s="201"/>
      <c r="AQ331" s="201">
        <f>AN331+1</f>
        <v>414</v>
      </c>
      <c r="AR331" s="201"/>
      <c r="AS331" s="201"/>
      <c r="AT331" s="169"/>
      <c r="AU331" s="1005"/>
      <c r="AV331" s="192"/>
      <c r="AW331" s="192"/>
      <c r="AX331" s="192"/>
      <c r="AY331" s="192"/>
      <c r="AZ331" s="192"/>
      <c r="BA331" s="193"/>
      <c r="BB331" s="190"/>
      <c r="BC331" s="190"/>
      <c r="BD331" s="190"/>
      <c r="BE331" s="190"/>
      <c r="BF331" s="190"/>
      <c r="BG331" s="190"/>
      <c r="BH331" s="190"/>
      <c r="BI331" s="190"/>
      <c r="BJ331" s="190"/>
      <c r="BK331" s="190"/>
      <c r="BL331" s="190"/>
    </row>
    <row r="332" spans="1:64" s="191" customFormat="1" x14ac:dyDescent="0.35">
      <c r="A332" s="190"/>
      <c r="B332" s="1001"/>
      <c r="C332" s="920" t="s">
        <v>112</v>
      </c>
      <c r="D332" s="921"/>
      <c r="E332" s="921"/>
      <c r="F332" s="921"/>
      <c r="G332" s="921"/>
      <c r="H332" s="921"/>
      <c r="I332" s="921"/>
      <c r="J332" s="921"/>
      <c r="K332" s="921"/>
      <c r="L332" s="921"/>
      <c r="M332" s="921"/>
      <c r="N332" s="921"/>
      <c r="O332" s="921"/>
      <c r="P332" s="921"/>
      <c r="Q332" s="921"/>
      <c r="R332" s="921"/>
      <c r="S332" s="921"/>
      <c r="T332" s="921"/>
      <c r="U332" s="921"/>
      <c r="V332" s="921"/>
      <c r="W332" s="921"/>
      <c r="X332" s="921"/>
      <c r="Y332" s="921"/>
      <c r="Z332" s="921"/>
      <c r="AA332" s="921"/>
      <c r="AB332" s="921"/>
      <c r="AC332" s="921"/>
      <c r="AD332" s="921"/>
      <c r="AE332" s="921"/>
      <c r="AF332" s="921"/>
      <c r="AG332" s="921"/>
      <c r="AH332" s="921"/>
      <c r="AI332" s="921"/>
      <c r="AJ332" s="921"/>
      <c r="AK332" s="921"/>
      <c r="AL332" s="921"/>
      <c r="AM332" s="921"/>
      <c r="AN332" s="921"/>
      <c r="AO332" s="921"/>
      <c r="AP332" s="921"/>
      <c r="AQ332" s="921"/>
      <c r="AR332" s="921"/>
      <c r="AS332" s="921"/>
      <c r="AT332" s="169"/>
      <c r="AU332" s="1005"/>
      <c r="AV332" s="192"/>
      <c r="AW332" s="192"/>
      <c r="AX332" s="192"/>
      <c r="AY332" s="192"/>
      <c r="AZ332" s="192"/>
      <c r="BA332" s="193"/>
      <c r="BB332" s="190"/>
      <c r="BC332" s="190"/>
      <c r="BD332" s="190"/>
      <c r="BE332" s="190"/>
      <c r="BF332" s="190"/>
      <c r="BG332" s="190"/>
      <c r="BH332" s="190"/>
      <c r="BI332" s="190"/>
      <c r="BJ332" s="190"/>
      <c r="BK332" s="190"/>
      <c r="BL332" s="190"/>
    </row>
    <row r="333" spans="1:64" s="191" customFormat="1" ht="17" thickBot="1" x14ac:dyDescent="0.4">
      <c r="A333" s="190"/>
      <c r="B333" s="1001"/>
      <c r="C333" s="187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69"/>
      <c r="AU333" s="1005"/>
      <c r="AV333" s="192"/>
      <c r="AW333" s="192"/>
      <c r="AX333" s="192"/>
      <c r="AY333" s="192"/>
      <c r="AZ333" s="192"/>
      <c r="BA333" s="193"/>
      <c r="BB333" s="190"/>
      <c r="BC333" s="190"/>
      <c r="BD333" s="190"/>
      <c r="BE333" s="190"/>
      <c r="BF333" s="190"/>
      <c r="BG333" s="190"/>
      <c r="BH333" s="190"/>
      <c r="BI333" s="190"/>
      <c r="BJ333" s="190"/>
      <c r="BK333" s="190"/>
      <c r="BL333" s="190"/>
    </row>
    <row r="334" spans="1:64" s="191" customFormat="1" ht="17.5" thickTop="1" thickBot="1" x14ac:dyDescent="0.4">
      <c r="A334" s="190"/>
      <c r="B334" s="1001"/>
      <c r="C334" s="138"/>
      <c r="D334" s="138"/>
      <c r="E334" s="138"/>
      <c r="F334" s="169"/>
      <c r="G334" s="138"/>
      <c r="H334" s="138"/>
      <c r="I334" s="169"/>
      <c r="J334" s="138"/>
      <c r="K334" s="138"/>
      <c r="L334" s="169"/>
      <c r="M334" s="138"/>
      <c r="N334" s="138"/>
      <c r="O334" s="169"/>
      <c r="P334" s="138"/>
      <c r="Q334" s="138"/>
      <c r="R334" s="169"/>
      <c r="S334" s="138"/>
      <c r="T334" s="138"/>
      <c r="U334" s="203"/>
      <c r="V334" s="138"/>
      <c r="W334" s="138"/>
      <c r="X334" s="169"/>
      <c r="Y334" s="138"/>
      <c r="Z334" s="138"/>
      <c r="AA334" s="169"/>
      <c r="AB334" s="138"/>
      <c r="AC334" s="138"/>
      <c r="AD334" s="169"/>
      <c r="AE334" s="138"/>
      <c r="AF334" s="138"/>
      <c r="AG334" s="169"/>
      <c r="AH334" s="138"/>
      <c r="AI334" s="138"/>
      <c r="AJ334" s="169"/>
      <c r="AK334" s="138"/>
      <c r="AL334" s="138"/>
      <c r="AM334" s="169"/>
      <c r="AN334" s="138"/>
      <c r="AO334" s="138"/>
      <c r="AP334" s="203"/>
      <c r="AQ334" s="138"/>
      <c r="AR334" s="138"/>
      <c r="AS334" s="169"/>
      <c r="AT334" s="169"/>
      <c r="AU334" s="1005"/>
      <c r="AV334" s="930">
        <v>14</v>
      </c>
      <c r="AW334" s="918">
        <f>COUNTIF(D333:AR335,"FC")</f>
        <v>6</v>
      </c>
      <c r="AX334" s="918">
        <f>COUNTIF(J332:AR332,"EC")</f>
        <v>0</v>
      </c>
      <c r="AY334" s="918">
        <f>COUNTIF(A336:AR338,"E")</f>
        <v>4</v>
      </c>
      <c r="AZ334" s="918">
        <f>COUNTIF(J333:AR333,"TW")</f>
        <v>0</v>
      </c>
      <c r="BA334" s="917"/>
      <c r="BB334" s="190"/>
      <c r="BC334" s="190"/>
      <c r="BD334" s="190"/>
      <c r="BE334" s="190"/>
      <c r="BF334" s="190"/>
      <c r="BG334" s="190"/>
      <c r="BH334" s="190"/>
      <c r="BI334" s="190"/>
      <c r="BJ334" s="190"/>
      <c r="BK334" s="190"/>
      <c r="BL334" s="190"/>
    </row>
    <row r="335" spans="1:64" s="191" customFormat="1" ht="17.5" thickTop="1" thickBot="1" x14ac:dyDescent="0.4">
      <c r="A335" s="190"/>
      <c r="B335" s="1001"/>
      <c r="C335" s="138"/>
      <c r="D335" s="167" t="s">
        <v>107</v>
      </c>
      <c r="E335" s="168"/>
      <c r="F335" s="169"/>
      <c r="G335" s="933" t="s">
        <v>107</v>
      </c>
      <c r="H335" s="933"/>
      <c r="I335" s="169"/>
      <c r="J335" s="923" t="s">
        <v>107</v>
      </c>
      <c r="K335" s="923"/>
      <c r="L335" s="169"/>
      <c r="M335" s="923"/>
      <c r="N335" s="923"/>
      <c r="O335" s="169"/>
      <c r="P335" s="923"/>
      <c r="Q335" s="923"/>
      <c r="R335" s="169"/>
      <c r="S335" s="923" t="s">
        <v>107</v>
      </c>
      <c r="T335" s="923"/>
      <c r="U335" s="169"/>
      <c r="V335" s="923"/>
      <c r="W335" s="923"/>
      <c r="X335" s="169"/>
      <c r="Y335" s="923"/>
      <c r="Z335" s="923"/>
      <c r="AA335" s="169"/>
      <c r="AB335" s="923"/>
      <c r="AC335" s="923"/>
      <c r="AD335" s="169"/>
      <c r="AE335" s="923"/>
      <c r="AF335" s="923"/>
      <c r="AG335" s="169"/>
      <c r="AH335" s="923"/>
      <c r="AI335" s="923"/>
      <c r="AJ335" s="169"/>
      <c r="AK335" s="923"/>
      <c r="AL335" s="923"/>
      <c r="AM335" s="169"/>
      <c r="AN335" s="923" t="s">
        <v>107</v>
      </c>
      <c r="AO335" s="923"/>
      <c r="AP335" s="169"/>
      <c r="AQ335" s="922" t="s">
        <v>107</v>
      </c>
      <c r="AR335" s="922"/>
      <c r="AS335" s="169"/>
      <c r="AT335" s="169"/>
      <c r="AU335" s="1005"/>
      <c r="AV335" s="930"/>
      <c r="AW335" s="918"/>
      <c r="AX335" s="918"/>
      <c r="AY335" s="918"/>
      <c r="AZ335" s="918"/>
      <c r="BA335" s="917"/>
      <c r="BB335" s="190"/>
      <c r="BC335" s="190"/>
      <c r="BD335" s="190"/>
      <c r="BE335" s="190"/>
      <c r="BF335" s="190"/>
      <c r="BG335" s="190"/>
      <c r="BH335" s="190"/>
      <c r="BI335" s="190"/>
      <c r="BJ335" s="190"/>
      <c r="BK335" s="190"/>
      <c r="BL335" s="190"/>
    </row>
    <row r="336" spans="1:64" s="191" customFormat="1" ht="17.5" thickTop="1" thickBot="1" x14ac:dyDescent="0.4">
      <c r="A336" s="190"/>
      <c r="B336" s="1001"/>
      <c r="C336" s="169"/>
      <c r="D336" s="170" t="s">
        <v>85</v>
      </c>
      <c r="E336" s="171" t="s">
        <v>86</v>
      </c>
      <c r="F336" s="169"/>
      <c r="G336" s="170" t="s">
        <v>85</v>
      </c>
      <c r="H336" s="171" t="s">
        <v>86</v>
      </c>
      <c r="I336" s="169"/>
      <c r="J336" s="170" t="s">
        <v>85</v>
      </c>
      <c r="K336" s="171" t="s">
        <v>86</v>
      </c>
      <c r="L336" s="169"/>
      <c r="M336" s="161" t="s">
        <v>85</v>
      </c>
      <c r="N336" s="162" t="s">
        <v>86</v>
      </c>
      <c r="O336" s="169"/>
      <c r="P336" s="161" t="s">
        <v>85</v>
      </c>
      <c r="Q336" s="162" t="s">
        <v>86</v>
      </c>
      <c r="R336" s="169"/>
      <c r="S336" s="170" t="s">
        <v>85</v>
      </c>
      <c r="T336" s="171" t="s">
        <v>86</v>
      </c>
      <c r="U336" s="169"/>
      <c r="V336" s="161" t="s">
        <v>85</v>
      </c>
      <c r="W336" s="162" t="s">
        <v>86</v>
      </c>
      <c r="X336" s="169"/>
      <c r="Y336" s="161" t="s">
        <v>85</v>
      </c>
      <c r="Z336" s="162" t="s">
        <v>86</v>
      </c>
      <c r="AA336" s="169"/>
      <c r="AB336" s="161" t="s">
        <v>85</v>
      </c>
      <c r="AC336" s="162" t="s">
        <v>86</v>
      </c>
      <c r="AD336" s="169"/>
      <c r="AE336" s="161" t="s">
        <v>85</v>
      </c>
      <c r="AF336" s="162" t="s">
        <v>86</v>
      </c>
      <c r="AG336" s="169"/>
      <c r="AH336" s="161" t="s">
        <v>85</v>
      </c>
      <c r="AI336" s="162" t="s">
        <v>86</v>
      </c>
      <c r="AJ336" s="169"/>
      <c r="AK336" s="161" t="s">
        <v>85</v>
      </c>
      <c r="AL336" s="162" t="s">
        <v>86</v>
      </c>
      <c r="AM336" s="169"/>
      <c r="AN336" s="170" t="s">
        <v>85</v>
      </c>
      <c r="AO336" s="171" t="s">
        <v>86</v>
      </c>
      <c r="AP336" s="169"/>
      <c r="AQ336" s="170" t="s">
        <v>85</v>
      </c>
      <c r="AR336" s="171" t="s">
        <v>86</v>
      </c>
      <c r="AS336" s="189"/>
      <c r="AT336" s="169"/>
      <c r="AU336" s="1005"/>
      <c r="AV336" s="930"/>
      <c r="AW336" s="918"/>
      <c r="AX336" s="918"/>
      <c r="AY336" s="918"/>
      <c r="AZ336" s="918"/>
      <c r="BA336" s="917"/>
      <c r="BB336" s="190"/>
      <c r="BC336" s="190"/>
      <c r="BD336" s="190"/>
      <c r="BE336" s="190"/>
      <c r="BF336" s="190"/>
      <c r="BG336" s="190"/>
      <c r="BH336" s="190"/>
      <c r="BI336" s="190"/>
      <c r="BJ336" s="190"/>
      <c r="BK336" s="190"/>
      <c r="BL336" s="190"/>
    </row>
    <row r="337" spans="1:64" s="191" customFormat="1" ht="17" thickTop="1" x14ac:dyDescent="0.35">
      <c r="A337" s="190"/>
      <c r="B337" s="1001"/>
      <c r="C337" s="169"/>
      <c r="D337" s="174" t="s">
        <v>89</v>
      </c>
      <c r="E337" s="175" t="s">
        <v>90</v>
      </c>
      <c r="F337" s="169"/>
      <c r="G337" s="174" t="s">
        <v>89</v>
      </c>
      <c r="H337" s="175" t="s">
        <v>90</v>
      </c>
      <c r="I337" s="169" t="s">
        <v>68</v>
      </c>
      <c r="J337" s="174" t="s">
        <v>89</v>
      </c>
      <c r="K337" s="175" t="s">
        <v>90</v>
      </c>
      <c r="L337" s="169"/>
      <c r="M337" s="163" t="s">
        <v>89</v>
      </c>
      <c r="N337" s="164" t="s">
        <v>90</v>
      </c>
      <c r="O337" s="169"/>
      <c r="P337" s="163" t="s">
        <v>89</v>
      </c>
      <c r="Q337" s="164" t="s">
        <v>90</v>
      </c>
      <c r="R337" s="169"/>
      <c r="S337" s="174" t="s">
        <v>89</v>
      </c>
      <c r="T337" s="175" t="s">
        <v>90</v>
      </c>
      <c r="U337" s="169"/>
      <c r="V337" s="163" t="s">
        <v>89</v>
      </c>
      <c r="W337" s="164" t="s">
        <v>90</v>
      </c>
      <c r="X337" s="169"/>
      <c r="Y337" s="163" t="s">
        <v>89</v>
      </c>
      <c r="Z337" s="164" t="s">
        <v>90</v>
      </c>
      <c r="AA337" s="169"/>
      <c r="AB337" s="163" t="s">
        <v>89</v>
      </c>
      <c r="AC337" s="164" t="s">
        <v>90</v>
      </c>
      <c r="AD337" s="169"/>
      <c r="AE337" s="163" t="s">
        <v>89</v>
      </c>
      <c r="AF337" s="164" t="s">
        <v>90</v>
      </c>
      <c r="AG337" s="169"/>
      <c r="AH337" s="163" t="s">
        <v>89</v>
      </c>
      <c r="AI337" s="164" t="s">
        <v>90</v>
      </c>
      <c r="AJ337" s="169"/>
      <c r="AK337" s="163" t="s">
        <v>89</v>
      </c>
      <c r="AL337" s="164" t="s">
        <v>90</v>
      </c>
      <c r="AM337" s="169"/>
      <c r="AN337" s="174" t="s">
        <v>89</v>
      </c>
      <c r="AO337" s="175" t="s">
        <v>90</v>
      </c>
      <c r="AP337" s="169"/>
      <c r="AQ337" s="174" t="s">
        <v>89</v>
      </c>
      <c r="AR337" s="175" t="s">
        <v>90</v>
      </c>
      <c r="AS337" s="189"/>
      <c r="AT337" s="169"/>
      <c r="AU337" s="1005"/>
      <c r="AV337" s="927"/>
      <c r="AW337" s="927"/>
      <c r="AX337" s="927"/>
      <c r="AY337" s="927"/>
      <c r="AZ337" s="927"/>
      <c r="BA337" s="924"/>
      <c r="BB337" s="190"/>
      <c r="BC337" s="190"/>
      <c r="BD337" s="190"/>
      <c r="BE337" s="190"/>
      <c r="BF337" s="190"/>
      <c r="BG337" s="190"/>
      <c r="BH337" s="190"/>
      <c r="BI337" s="190"/>
      <c r="BJ337" s="190"/>
      <c r="BK337" s="190"/>
      <c r="BL337" s="190"/>
    </row>
    <row r="338" spans="1:64" s="191" customFormat="1" x14ac:dyDescent="0.35">
      <c r="A338" s="190"/>
      <c r="B338" s="1001"/>
      <c r="C338" s="138"/>
      <c r="D338" s="179" t="s">
        <v>108</v>
      </c>
      <c r="E338" s="180" t="str">
        <f>VLOOKUP(D342,'[1]FDN Details'!$B314:Q792,16,0)</f>
        <v>DFR</v>
      </c>
      <c r="F338" s="178">
        <f>VLOOKUP(D342,'[1]FDN Details'!$B314:P792,15,0)</f>
        <v>399</v>
      </c>
      <c r="G338" s="179">
        <v>0</v>
      </c>
      <c r="H338" s="180" t="str">
        <f>VLOOKUP(G342,'[1]FDN Details'!$B314:T792,16,0)</f>
        <v>-</v>
      </c>
      <c r="I338" s="178">
        <f>VLOOKUP(G342,'[1]FDN Details'!$B314:S792,15,0)</f>
        <v>400</v>
      </c>
      <c r="J338" s="179" t="s">
        <v>108</v>
      </c>
      <c r="K338" s="180" t="str">
        <f>VLOOKUP(J342,'[1]FDN Details'!$B314:W792,16,0)</f>
        <v>WFR</v>
      </c>
      <c r="L338" s="178">
        <f>VLOOKUP(J342,'[1]FDN Details'!$B314:V792,15,0)</f>
        <v>375</v>
      </c>
      <c r="M338" s="165">
        <v>0</v>
      </c>
      <c r="N338" s="166" t="str">
        <f>VLOOKUP(M342,'[1]FDN Details'!$B314:Z792,16,0)</f>
        <v>-</v>
      </c>
      <c r="O338" s="178">
        <f>VLOOKUP(M342,'[1]FDN Details'!$B314:Y792,15,0)</f>
        <v>403</v>
      </c>
      <c r="P338" s="165">
        <v>0</v>
      </c>
      <c r="Q338" s="166" t="str">
        <f>VLOOKUP(P342,'[1]FDN Details'!$B314:AC792,16,0)</f>
        <v>-</v>
      </c>
      <c r="R338" s="178">
        <f>VLOOKUP(P342,'[1]FDN Details'!$B314:AB792,15,0)</f>
        <v>347</v>
      </c>
      <c r="S338" s="179" t="s">
        <v>108</v>
      </c>
      <c r="T338" s="180" t="str">
        <f>VLOOKUP(S342,'[1]FDN Details'!$B314:AF792,16,0)</f>
        <v>DFR</v>
      </c>
      <c r="U338" s="178">
        <f>VLOOKUP(S342,'[1]FDN Details'!$B314:AE792,15,0)</f>
        <v>358</v>
      </c>
      <c r="V338" s="165">
        <v>0</v>
      </c>
      <c r="W338" s="166" t="str">
        <f>VLOOKUP(V342,'[1]FDN Details'!$B314:AI792,16,0)</f>
        <v>-</v>
      </c>
      <c r="X338" s="178">
        <f>VLOOKUP(V342,'[1]FDN Details'!$B314:AH792,15,0)</f>
        <v>389</v>
      </c>
      <c r="Y338" s="165">
        <v>0</v>
      </c>
      <c r="Z338" s="166" t="str">
        <f>VLOOKUP(Y342,'[1]FDN Details'!$B314:AL792,16,0)</f>
        <v>-</v>
      </c>
      <c r="AA338" s="178">
        <f>VLOOKUP(Y342,'[1]FDN Details'!$B314:AK792,15,0)</f>
        <v>335</v>
      </c>
      <c r="AB338" s="165">
        <v>0</v>
      </c>
      <c r="AC338" s="166" t="str">
        <f>VLOOKUP(AB342,'[1]FDN Details'!$B314:AO792,16,0)</f>
        <v>-</v>
      </c>
      <c r="AD338" s="178">
        <f>VLOOKUP(AB342,'[1]FDN Details'!$B314:AN792,15,0)</f>
        <v>367</v>
      </c>
      <c r="AE338" s="165">
        <v>0</v>
      </c>
      <c r="AF338" s="166" t="str">
        <f>VLOOKUP(AE342,'[1]FDN Details'!$B314:AR792,16,0)</f>
        <v>-</v>
      </c>
      <c r="AG338" s="178">
        <f>VLOOKUP(AE342,'[1]FDN Details'!$B314:AQ792,15,0)</f>
        <v>411.68</v>
      </c>
      <c r="AH338" s="165">
        <v>0</v>
      </c>
      <c r="AI338" s="166" t="str">
        <f>VLOOKUP(AH342,'[1]FDN Details'!$B314:AU792,16,0)</f>
        <v>-</v>
      </c>
      <c r="AJ338" s="178">
        <f>VLOOKUP(AH342,'[1]FDN Details'!$B314:AT792,15,0)</f>
        <v>250</v>
      </c>
      <c r="AK338" s="165">
        <v>0</v>
      </c>
      <c r="AL338" s="166" t="str">
        <f>VLOOKUP(AK342,'[1]FDN Details'!$B314:AX792,16,0)</f>
        <v>-</v>
      </c>
      <c r="AM338" s="178">
        <f>VLOOKUP(AK342,'[1]FDN Details'!$B314:AW792,15,0)</f>
        <v>395.20299999999997</v>
      </c>
      <c r="AN338" s="179">
        <v>0</v>
      </c>
      <c r="AO338" s="180" t="str">
        <f>VLOOKUP(AN342,'[1]FDN Details'!$B314:BA792,16,0)</f>
        <v>DFR</v>
      </c>
      <c r="AP338" s="178">
        <f>VLOOKUP(AN342,'[1]FDN Details'!$B314:AZ792,15,0)</f>
        <v>414</v>
      </c>
      <c r="AQ338" s="179" t="s">
        <v>108</v>
      </c>
      <c r="AR338" s="180" t="str">
        <f>VLOOKUP(AQ342,'[1]FDN Details'!$B314:BD792,16,0)</f>
        <v>DFR</v>
      </c>
      <c r="AS338" s="125">
        <f>VLOOKUP(AQ342,'[1]FDN Details'!$B314:BC792,15,0)</f>
        <v>396</v>
      </c>
      <c r="AT338" s="169"/>
      <c r="AU338" s="1005"/>
      <c r="AV338" s="928"/>
      <c r="AW338" s="928"/>
      <c r="AX338" s="928"/>
      <c r="AY338" s="928"/>
      <c r="AZ338" s="928"/>
      <c r="BA338" s="925"/>
      <c r="BB338" s="194">
        <f>SUM(F338:AS338)</f>
        <v>5239.8829999999998</v>
      </c>
      <c r="BC338" s="190"/>
      <c r="BD338" s="190"/>
      <c r="BE338" s="190"/>
      <c r="BF338" s="190"/>
      <c r="BG338" s="190"/>
      <c r="BH338" s="190"/>
      <c r="BI338" s="190"/>
      <c r="BJ338" s="190"/>
      <c r="BK338" s="190"/>
      <c r="BL338" s="190"/>
    </row>
    <row r="339" spans="1:64" s="191" customFormat="1" x14ac:dyDescent="0.35">
      <c r="A339" s="190"/>
      <c r="B339" s="1001"/>
      <c r="C339" s="195"/>
      <c r="D339" s="909" t="str">
        <f>VLOOKUP(D342,'[1]FDN Details'!$B325:K803,2)</f>
        <v>127/2</v>
      </c>
      <c r="E339" s="909"/>
      <c r="F339" s="169"/>
      <c r="G339" s="909" t="str">
        <f>VLOOKUP(G342,'[1]FDN Details'!$B325:N803,2)</f>
        <v>127/3</v>
      </c>
      <c r="H339" s="909"/>
      <c r="I339" s="195"/>
      <c r="J339" s="909" t="str">
        <f>VLOOKUP(J342,'[1]FDN Details'!$B325:Q803,2)</f>
        <v>127/4</v>
      </c>
      <c r="K339" s="909"/>
      <c r="L339" s="195"/>
      <c r="M339" s="909" t="str">
        <f>VLOOKUP(M342,'[1]FDN Details'!$B325:T803,2)</f>
        <v>127/5</v>
      </c>
      <c r="N339" s="909"/>
      <c r="O339" s="195"/>
      <c r="P339" s="909" t="str">
        <f>VLOOKUP(P342,'[1]FDN Details'!$B325:W803,2)</f>
        <v>127/6</v>
      </c>
      <c r="Q339" s="909"/>
      <c r="R339" s="169"/>
      <c r="S339" s="909" t="str">
        <f>VLOOKUP(S342,'[1]FDN Details'!$B325:Z803,2)</f>
        <v>127/7</v>
      </c>
      <c r="T339" s="909"/>
      <c r="U339" s="169"/>
      <c r="V339" s="909" t="str">
        <f>VLOOKUP(V342,'[1]FDN Details'!$B325:AC803,2)</f>
        <v>127/8</v>
      </c>
      <c r="W339" s="909"/>
      <c r="X339" s="169"/>
      <c r="Y339" s="909" t="str">
        <f>VLOOKUP(Y342,'[1]FDN Details'!$B325:AF803,2)</f>
        <v>127/9</v>
      </c>
      <c r="Z339" s="909"/>
      <c r="AA339" s="169"/>
      <c r="AB339" s="909" t="str">
        <f>VLOOKUP(AB342,'[1]FDN Details'!$B325:AI803,2)</f>
        <v>127/10</v>
      </c>
      <c r="AC339" s="909"/>
      <c r="AD339" s="169"/>
      <c r="AE339" s="909" t="str">
        <f>VLOOKUP(AE342,'[1]FDN Details'!$B325:AL803,2)</f>
        <v>128/0</v>
      </c>
      <c r="AF339" s="909"/>
      <c r="AG339" s="197" t="s">
        <v>125</v>
      </c>
      <c r="AH339" s="909" t="str">
        <f>VLOOKUP(AH342,'[1]FDN Details'!$B325:AO803,2)</f>
        <v>129/0</v>
      </c>
      <c r="AI339" s="909"/>
      <c r="AJ339" s="169"/>
      <c r="AK339" s="909" t="str">
        <f>VLOOKUP(AK342,'[1]FDN Details'!$B325:AR803,2)</f>
        <v>129A/0</v>
      </c>
      <c r="AL339" s="909"/>
      <c r="AM339" s="196"/>
      <c r="AN339" s="909" t="str">
        <f>VLOOKUP(AN342,'[1]FDN Details'!$B325:AU803,2)</f>
        <v>129A/1</v>
      </c>
      <c r="AO339" s="909"/>
      <c r="AP339" s="169"/>
      <c r="AQ339" s="909" t="str">
        <f>VLOOKUP(AQ342,'[1]FDN Details'!$B325:AX803,2)</f>
        <v>129A/2</v>
      </c>
      <c r="AR339" s="909"/>
      <c r="AS339" s="195"/>
      <c r="AT339" s="169"/>
      <c r="AU339" s="1005"/>
      <c r="AV339" s="928"/>
      <c r="AW339" s="928"/>
      <c r="AX339" s="928"/>
      <c r="AY339" s="928"/>
      <c r="AZ339" s="928"/>
      <c r="BA339" s="925"/>
      <c r="BB339" s="190"/>
      <c r="BC339" s="190"/>
      <c r="BD339" s="190"/>
      <c r="BE339" s="190"/>
      <c r="BF339" s="190"/>
      <c r="BG339" s="190"/>
      <c r="BH339" s="190"/>
      <c r="BI339" s="190"/>
      <c r="BJ339" s="190"/>
      <c r="BK339" s="190"/>
      <c r="BL339" s="190"/>
    </row>
    <row r="340" spans="1:64" s="191" customFormat="1" x14ac:dyDescent="0.35">
      <c r="A340" s="190"/>
      <c r="B340" s="1001"/>
      <c r="C340" s="195"/>
      <c r="D340" s="909" t="str">
        <f>VLOOKUP(D342,'[1]FDN Details'!$B325:K804,3)</f>
        <v>A+0</v>
      </c>
      <c r="E340" s="909"/>
      <c r="F340" s="169"/>
      <c r="G340" s="909" t="str">
        <f>VLOOKUP(G342,'[1]FDN Details'!$B325:N804,3)</f>
        <v>A+0</v>
      </c>
      <c r="H340" s="909"/>
      <c r="I340" s="169"/>
      <c r="J340" s="909" t="str">
        <f>VLOOKUP(J342,'[1]FDN Details'!$B325:Q804,3)</f>
        <v>A+3</v>
      </c>
      <c r="K340" s="909"/>
      <c r="L340" s="169"/>
      <c r="M340" s="909" t="str">
        <f>VLOOKUP(M342,'[1]FDN Details'!$B325:T804,3)</f>
        <v>A+4.5</v>
      </c>
      <c r="N340" s="909"/>
      <c r="O340" s="169"/>
      <c r="P340" s="909" t="str">
        <f>VLOOKUP(P342,'[1]FDN Details'!$B325:W804,3)</f>
        <v>A-3</v>
      </c>
      <c r="Q340" s="909"/>
      <c r="R340" s="169"/>
      <c r="S340" s="909" t="str">
        <f>VLOOKUP(S342,'[1]FDN Details'!$B325:Z804,3)</f>
        <v>A-3</v>
      </c>
      <c r="T340" s="909"/>
      <c r="U340" s="169"/>
      <c r="V340" s="909" t="str">
        <f>VLOOKUP(V342,'[1]FDN Details'!$B325:AC804,3)</f>
        <v>A-3</v>
      </c>
      <c r="W340" s="909"/>
      <c r="X340" s="169"/>
      <c r="Y340" s="909" t="str">
        <f>VLOOKUP(Y342,'[1]FDN Details'!$B325:AF804,3)</f>
        <v>A+0</v>
      </c>
      <c r="Z340" s="909"/>
      <c r="AA340" s="169"/>
      <c r="AB340" s="909" t="str">
        <f>VLOOKUP(AB342,'[1]FDN Details'!$B325:AI804,3)</f>
        <v>B1+3</v>
      </c>
      <c r="AC340" s="909"/>
      <c r="AD340" s="169"/>
      <c r="AE340" s="909" t="str">
        <f>VLOOKUP(AE342,'[1]FDN Details'!$B325:AL804,3)</f>
        <v>DN+36</v>
      </c>
      <c r="AF340" s="909"/>
      <c r="AG340" s="169"/>
      <c r="AH340" s="909" t="str">
        <f>VLOOKUP(AH342,'[1]FDN Details'!$B325:AO804,3)</f>
        <v>DN+48</v>
      </c>
      <c r="AI340" s="909"/>
      <c r="AJ340" s="169"/>
      <c r="AK340" s="909" t="str">
        <f>VLOOKUP(AK342,'[1]FDN Details'!$B325:AR804,3)</f>
        <v>C1+9</v>
      </c>
      <c r="AL340" s="909"/>
      <c r="AM340" s="169"/>
      <c r="AN340" s="909" t="str">
        <f>VLOOKUP(AN342,'[1]FDN Details'!$B325:AU804,3)</f>
        <v>A-3</v>
      </c>
      <c r="AO340" s="909"/>
      <c r="AP340" s="169"/>
      <c r="AQ340" s="909" t="str">
        <f>VLOOKUP(AQ342,'[1]FDN Details'!$B325:AX804,3)</f>
        <v>A+7.5</v>
      </c>
      <c r="AR340" s="909"/>
      <c r="AS340" s="195"/>
      <c r="AT340" s="169"/>
      <c r="AU340" s="1005"/>
      <c r="AV340" s="928"/>
      <c r="AW340" s="928"/>
      <c r="AX340" s="928"/>
      <c r="AY340" s="928"/>
      <c r="AZ340" s="928"/>
      <c r="BA340" s="925"/>
      <c r="BB340" s="190"/>
      <c r="BC340" s="190"/>
      <c r="BD340" s="190"/>
      <c r="BE340" s="190"/>
      <c r="BF340" s="190"/>
      <c r="BG340" s="190"/>
      <c r="BH340" s="190"/>
      <c r="BI340" s="190"/>
      <c r="BJ340" s="190"/>
      <c r="BK340" s="190"/>
      <c r="BL340" s="190"/>
    </row>
    <row r="341" spans="1:64" s="191" customFormat="1" x14ac:dyDescent="0.35">
      <c r="A341" s="190"/>
      <c r="B341" s="1001"/>
      <c r="C341" s="138"/>
      <c r="D341" s="198"/>
      <c r="E341" s="198"/>
      <c r="F341" s="169"/>
      <c r="G341" s="198"/>
      <c r="H341" s="198"/>
      <c r="I341" s="198"/>
      <c r="J341" s="198"/>
      <c r="K341" s="198"/>
      <c r="L341" s="169"/>
      <c r="M341" s="932" t="s">
        <v>126</v>
      </c>
      <c r="N341" s="932"/>
      <c r="O341" s="169"/>
      <c r="P341" s="198"/>
      <c r="Q341" s="198"/>
      <c r="R341" s="198"/>
      <c r="S341" s="199"/>
      <c r="T341" s="200"/>
      <c r="U341" s="198"/>
      <c r="V341" s="198"/>
      <c r="W341" s="198"/>
      <c r="X341" s="138"/>
      <c r="Y341" s="198"/>
      <c r="Z341" s="198"/>
      <c r="AA341" s="169"/>
      <c r="AB341" s="198"/>
      <c r="AC341" s="198"/>
      <c r="AD341" s="169"/>
      <c r="AE341" s="198"/>
      <c r="AF341" s="198"/>
      <c r="AG341" s="169"/>
      <c r="AH341" s="198"/>
      <c r="AI341" s="198"/>
      <c r="AJ341" s="188"/>
      <c r="AK341" s="198"/>
      <c r="AL341" s="198"/>
      <c r="AM341" s="188"/>
      <c r="AN341" s="198"/>
      <c r="AO341" s="198"/>
      <c r="AP341" s="188"/>
      <c r="AQ341" s="198"/>
      <c r="AR341" s="198"/>
      <c r="AS341" s="188"/>
      <c r="AT341" s="169"/>
      <c r="AU341" s="1005"/>
      <c r="AV341" s="928"/>
      <c r="AW341" s="928"/>
      <c r="AX341" s="928"/>
      <c r="AY341" s="928"/>
      <c r="AZ341" s="928"/>
      <c r="BA341" s="925"/>
      <c r="BB341" s="190"/>
      <c r="BC341" s="190"/>
      <c r="BD341" s="190"/>
      <c r="BE341" s="190"/>
      <c r="BF341" s="190"/>
      <c r="BG341" s="190"/>
      <c r="BH341" s="190"/>
      <c r="BI341" s="190"/>
      <c r="BJ341" s="190"/>
      <c r="BK341" s="190"/>
      <c r="BL341" s="190"/>
    </row>
    <row r="342" spans="1:64" s="191" customFormat="1" x14ac:dyDescent="0.35">
      <c r="A342" s="190"/>
      <c r="B342" s="1001"/>
      <c r="C342" s="201"/>
      <c r="D342" s="201">
        <f>AQ331+1</f>
        <v>415</v>
      </c>
      <c r="E342" s="201"/>
      <c r="F342" s="202"/>
      <c r="G342" s="201">
        <f>D342+1</f>
        <v>416</v>
      </c>
      <c r="H342" s="201"/>
      <c r="I342" s="202"/>
      <c r="J342" s="201">
        <f>G342+1</f>
        <v>417</v>
      </c>
      <c r="K342" s="201"/>
      <c r="L342" s="202"/>
      <c r="M342" s="201">
        <f>J342+1</f>
        <v>418</v>
      </c>
      <c r="N342" s="201"/>
      <c r="O342" s="202"/>
      <c r="P342" s="201">
        <f>M342+1</f>
        <v>419</v>
      </c>
      <c r="Q342" s="201"/>
      <c r="R342" s="202"/>
      <c r="S342" s="201">
        <f>P342+1</f>
        <v>420</v>
      </c>
      <c r="T342" s="201"/>
      <c r="U342" s="202"/>
      <c r="V342" s="201">
        <f>S342+1</f>
        <v>421</v>
      </c>
      <c r="W342" s="201"/>
      <c r="X342" s="201"/>
      <c r="Y342" s="201">
        <f>V342+1</f>
        <v>422</v>
      </c>
      <c r="Z342" s="201"/>
      <c r="AA342" s="202"/>
      <c r="AB342" s="201">
        <f>Y342+1</f>
        <v>423</v>
      </c>
      <c r="AC342" s="201"/>
      <c r="AD342" s="202"/>
      <c r="AE342" s="201">
        <f>AB342+1</f>
        <v>424</v>
      </c>
      <c r="AF342" s="201"/>
      <c r="AG342" s="202"/>
      <c r="AH342" s="201">
        <f>AE342+1</f>
        <v>425</v>
      </c>
      <c r="AI342" s="201"/>
      <c r="AJ342" s="201"/>
      <c r="AK342" s="201">
        <f>AH342+1</f>
        <v>426</v>
      </c>
      <c r="AL342" s="201"/>
      <c r="AM342" s="201"/>
      <c r="AN342" s="201">
        <f>AK342+1</f>
        <v>427</v>
      </c>
      <c r="AO342" s="201"/>
      <c r="AP342" s="201"/>
      <c r="AQ342" s="201">
        <f>AN342+1</f>
        <v>428</v>
      </c>
      <c r="AR342" s="201"/>
      <c r="AS342" s="201"/>
      <c r="AT342" s="169"/>
      <c r="AU342" s="1005"/>
      <c r="AV342" s="928"/>
      <c r="AW342" s="928"/>
      <c r="AX342" s="928"/>
      <c r="AY342" s="928"/>
      <c r="AZ342" s="928"/>
      <c r="BA342" s="925"/>
      <c r="BB342" s="190"/>
      <c r="BC342" s="190"/>
      <c r="BD342" s="190"/>
      <c r="BE342" s="190"/>
      <c r="BF342" s="190"/>
      <c r="BG342" s="190"/>
      <c r="BH342" s="190"/>
      <c r="BI342" s="190"/>
      <c r="BJ342" s="190"/>
      <c r="BK342" s="190"/>
      <c r="BL342" s="190"/>
    </row>
    <row r="343" spans="1:64" s="191" customFormat="1" x14ac:dyDescent="0.35">
      <c r="A343" s="190"/>
      <c r="B343" s="1001"/>
      <c r="C343" s="920" t="s">
        <v>106</v>
      </c>
      <c r="D343" s="921"/>
      <c r="E343" s="921"/>
      <c r="F343" s="921"/>
      <c r="G343" s="921"/>
      <c r="H343" s="921"/>
      <c r="I343" s="921"/>
      <c r="J343" s="921"/>
      <c r="K343" s="921"/>
      <c r="L343" s="921"/>
      <c r="M343" s="921"/>
      <c r="N343" s="921"/>
      <c r="O343" s="921"/>
      <c r="P343" s="921"/>
      <c r="Q343" s="921"/>
      <c r="R343" s="921"/>
      <c r="S343" s="921"/>
      <c r="T343" s="921"/>
      <c r="U343" s="921"/>
      <c r="V343" s="921"/>
      <c r="W343" s="921"/>
      <c r="X343" s="921"/>
      <c r="Y343" s="921"/>
      <c r="Z343" s="921"/>
      <c r="AA343" s="921"/>
      <c r="AB343" s="921"/>
      <c r="AC343" s="921"/>
      <c r="AD343" s="921"/>
      <c r="AE343" s="921"/>
      <c r="AF343" s="921"/>
      <c r="AG343" s="921"/>
      <c r="AH343" s="921"/>
      <c r="AI343" s="921"/>
      <c r="AJ343" s="921"/>
      <c r="AK343" s="921"/>
      <c r="AL343" s="921"/>
      <c r="AM343" s="921"/>
      <c r="AN343" s="921"/>
      <c r="AO343" s="921"/>
      <c r="AP343" s="921"/>
      <c r="AQ343" s="921"/>
      <c r="AR343" s="921"/>
      <c r="AS343" s="921"/>
      <c r="AT343" s="169"/>
      <c r="AU343" s="1005"/>
      <c r="AV343" s="928"/>
      <c r="AW343" s="928"/>
      <c r="AX343" s="928"/>
      <c r="AY343" s="928"/>
      <c r="AZ343" s="928"/>
      <c r="BA343" s="925"/>
      <c r="BB343" s="190"/>
      <c r="BC343" s="190"/>
      <c r="BD343" s="190"/>
      <c r="BE343" s="190"/>
      <c r="BF343" s="190"/>
      <c r="BG343" s="190"/>
      <c r="BH343" s="190"/>
      <c r="BI343" s="190"/>
      <c r="BJ343" s="190"/>
      <c r="BK343" s="190"/>
      <c r="BL343" s="190"/>
    </row>
    <row r="344" spans="1:64" s="191" customFormat="1" x14ac:dyDescent="0.35">
      <c r="A344" s="190"/>
      <c r="B344" s="1001"/>
      <c r="C344" s="187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69"/>
      <c r="AU344" s="1005"/>
      <c r="AV344" s="928"/>
      <c r="AW344" s="928"/>
      <c r="AX344" s="928"/>
      <c r="AY344" s="928"/>
      <c r="AZ344" s="928"/>
      <c r="BA344" s="925"/>
      <c r="BB344" s="190"/>
      <c r="BC344" s="190"/>
      <c r="BD344" s="190"/>
      <c r="BE344" s="190"/>
      <c r="BF344" s="190"/>
      <c r="BG344" s="190"/>
      <c r="BH344" s="190"/>
      <c r="BI344" s="190"/>
      <c r="BJ344" s="190"/>
      <c r="BK344" s="190"/>
      <c r="BL344" s="190"/>
    </row>
    <row r="345" spans="1:64" s="191" customFormat="1" ht="17" thickBot="1" x14ac:dyDescent="0.4">
      <c r="A345" s="190"/>
      <c r="B345" s="1001"/>
      <c r="C345" s="138"/>
      <c r="D345" s="138" t="s">
        <v>2352</v>
      </c>
      <c r="E345" s="138"/>
      <c r="F345" s="169"/>
      <c r="G345" s="138"/>
      <c r="H345" s="138" t="s">
        <v>2352</v>
      </c>
      <c r="I345" s="169"/>
      <c r="J345" s="138"/>
      <c r="K345" s="138"/>
      <c r="L345" s="169"/>
      <c r="M345" s="138"/>
      <c r="N345" s="138"/>
      <c r="O345" s="169"/>
      <c r="P345" s="138"/>
      <c r="Q345" s="138"/>
      <c r="R345" s="169"/>
      <c r="S345" s="138"/>
      <c r="T345" s="138"/>
      <c r="U345" s="203"/>
      <c r="V345" s="138"/>
      <c r="W345" s="138"/>
      <c r="X345" s="169"/>
      <c r="Y345" s="138"/>
      <c r="Z345" s="138"/>
      <c r="AA345" s="169"/>
      <c r="AB345" s="138"/>
      <c r="AC345" s="138"/>
      <c r="AD345" s="169"/>
      <c r="AE345" s="138" t="s">
        <v>2352</v>
      </c>
      <c r="AF345" s="138"/>
      <c r="AG345" s="169"/>
      <c r="AH345" s="138"/>
      <c r="AI345" s="138" t="s">
        <v>2352</v>
      </c>
      <c r="AJ345" s="169"/>
      <c r="AK345" s="138"/>
      <c r="AL345" s="138" t="s">
        <v>2352</v>
      </c>
      <c r="AM345" s="169"/>
      <c r="AN345" s="138"/>
      <c r="AO345" s="138"/>
      <c r="AP345" s="203"/>
      <c r="AQ345" s="138"/>
      <c r="AR345" s="138"/>
      <c r="AS345" s="169"/>
      <c r="AT345" s="169"/>
      <c r="AU345" s="1005"/>
      <c r="AV345" s="929"/>
      <c r="AW345" s="929"/>
      <c r="AX345" s="929"/>
      <c r="AY345" s="929"/>
      <c r="AZ345" s="929"/>
      <c r="BA345" s="926"/>
      <c r="BB345" s="190"/>
      <c r="BC345" s="190"/>
      <c r="BD345" s="190"/>
      <c r="BE345" s="190"/>
      <c r="BF345" s="190"/>
      <c r="BG345" s="190"/>
      <c r="BH345" s="190"/>
      <c r="BI345" s="190"/>
      <c r="BJ345" s="190"/>
      <c r="BK345" s="190"/>
      <c r="BL345" s="190"/>
    </row>
    <row r="346" spans="1:64" s="191" customFormat="1" ht="17.5" thickTop="1" thickBot="1" x14ac:dyDescent="0.4">
      <c r="A346" s="190"/>
      <c r="B346" s="1001"/>
      <c r="C346" s="138"/>
      <c r="D346" s="167" t="s">
        <v>107</v>
      </c>
      <c r="E346" s="168"/>
      <c r="F346" s="169"/>
      <c r="G346" s="923" t="s">
        <v>107</v>
      </c>
      <c r="H346" s="923"/>
      <c r="I346" s="169"/>
      <c r="J346" s="923" t="s">
        <v>107</v>
      </c>
      <c r="K346" s="923"/>
      <c r="L346" s="169"/>
      <c r="M346" s="923" t="s">
        <v>107</v>
      </c>
      <c r="N346" s="923"/>
      <c r="O346" s="169"/>
      <c r="P346" s="923" t="s">
        <v>107</v>
      </c>
      <c r="Q346" s="923"/>
      <c r="R346" s="169"/>
      <c r="S346" s="923"/>
      <c r="T346" s="923"/>
      <c r="U346" s="169"/>
      <c r="V346" s="923"/>
      <c r="W346" s="923"/>
      <c r="X346" s="169"/>
      <c r="Y346" s="923" t="s">
        <v>107</v>
      </c>
      <c r="Z346" s="923"/>
      <c r="AA346" s="169"/>
      <c r="AB346" s="923"/>
      <c r="AC346" s="923"/>
      <c r="AD346" s="169"/>
      <c r="AE346" s="923" t="s">
        <v>107</v>
      </c>
      <c r="AF346" s="923"/>
      <c r="AG346" s="169"/>
      <c r="AH346" s="923" t="s">
        <v>107</v>
      </c>
      <c r="AI346" s="923"/>
      <c r="AJ346" s="169"/>
      <c r="AK346" s="923" t="s">
        <v>107</v>
      </c>
      <c r="AL346" s="923"/>
      <c r="AM346" s="169"/>
      <c r="AN346" s="923"/>
      <c r="AO346" s="923"/>
      <c r="AP346" s="169"/>
      <c r="AQ346" s="922"/>
      <c r="AR346" s="922"/>
      <c r="AS346" s="169"/>
      <c r="AT346" s="169"/>
      <c r="AU346" s="1005"/>
      <c r="AV346" s="930">
        <v>14</v>
      </c>
      <c r="AW346" s="930">
        <f>COUNTIF(D344:AR346,"FC")</f>
        <v>9</v>
      </c>
      <c r="AX346" s="930">
        <f>COUNTIF(D344:AR345,"EC")</f>
        <v>5</v>
      </c>
      <c r="AY346" s="930">
        <f>COUNTIF(D348:AR349,"E")</f>
        <v>6</v>
      </c>
      <c r="AZ346" s="930">
        <f>COUNTIF(D345:AR345,"TW")</f>
        <v>0</v>
      </c>
      <c r="BA346" s="931"/>
      <c r="BB346" s="190"/>
      <c r="BC346" s="190"/>
      <c r="BD346" s="190"/>
      <c r="BE346" s="190"/>
      <c r="BF346" s="190"/>
      <c r="BG346" s="190"/>
      <c r="BH346" s="190"/>
      <c r="BI346" s="190"/>
      <c r="BJ346" s="190"/>
      <c r="BK346" s="190"/>
      <c r="BL346" s="190"/>
    </row>
    <row r="347" spans="1:64" s="191" customFormat="1" ht="17.5" thickTop="1" thickBot="1" x14ac:dyDescent="0.4">
      <c r="A347" s="190"/>
      <c r="B347" s="1001"/>
      <c r="C347" s="169"/>
      <c r="D347" s="170" t="s">
        <v>85</v>
      </c>
      <c r="E347" s="171" t="s">
        <v>86</v>
      </c>
      <c r="F347" s="169"/>
      <c r="G347" s="170" t="s">
        <v>85</v>
      </c>
      <c r="H347" s="171" t="s">
        <v>86</v>
      </c>
      <c r="I347" s="169"/>
      <c r="J347" s="170" t="s">
        <v>85</v>
      </c>
      <c r="K347" s="171" t="s">
        <v>86</v>
      </c>
      <c r="L347" s="169"/>
      <c r="M347" s="170" t="s">
        <v>85</v>
      </c>
      <c r="N347" s="171" t="s">
        <v>86</v>
      </c>
      <c r="O347" s="169"/>
      <c r="P347" s="170" t="s">
        <v>85</v>
      </c>
      <c r="Q347" s="171" t="s">
        <v>86</v>
      </c>
      <c r="R347" s="169"/>
      <c r="S347" s="161" t="s">
        <v>85</v>
      </c>
      <c r="T347" s="162" t="s">
        <v>86</v>
      </c>
      <c r="U347" s="169"/>
      <c r="V347" s="161" t="s">
        <v>85</v>
      </c>
      <c r="W347" s="162" t="s">
        <v>86</v>
      </c>
      <c r="X347" s="169"/>
      <c r="Y347" s="170" t="s">
        <v>85</v>
      </c>
      <c r="Z347" s="171" t="s">
        <v>86</v>
      </c>
      <c r="AA347" s="169"/>
      <c r="AB347" s="161" t="s">
        <v>85</v>
      </c>
      <c r="AC347" s="162" t="s">
        <v>86</v>
      </c>
      <c r="AD347" s="169"/>
      <c r="AE347" s="170" t="s">
        <v>85</v>
      </c>
      <c r="AF347" s="171" t="s">
        <v>86</v>
      </c>
      <c r="AG347" s="169"/>
      <c r="AH347" s="170" t="s">
        <v>85</v>
      </c>
      <c r="AI347" s="171" t="s">
        <v>86</v>
      </c>
      <c r="AJ347" s="169"/>
      <c r="AK347" s="170" t="s">
        <v>85</v>
      </c>
      <c r="AL347" s="171" t="s">
        <v>86</v>
      </c>
      <c r="AM347" s="169"/>
      <c r="AN347" s="161" t="s">
        <v>85</v>
      </c>
      <c r="AO347" s="162" t="s">
        <v>86</v>
      </c>
      <c r="AP347" s="169"/>
      <c r="AQ347" s="161" t="s">
        <v>85</v>
      </c>
      <c r="AR347" s="162" t="s">
        <v>86</v>
      </c>
      <c r="AS347" s="189"/>
      <c r="AT347" s="169"/>
      <c r="AU347" s="1005"/>
      <c r="AV347" s="930"/>
      <c r="AW347" s="930"/>
      <c r="AX347" s="930"/>
      <c r="AY347" s="930"/>
      <c r="AZ347" s="930"/>
      <c r="BA347" s="931"/>
      <c r="BB347" s="190"/>
      <c r="BC347" s="190"/>
      <c r="BD347" s="190"/>
      <c r="BE347" s="190"/>
      <c r="BF347" s="190"/>
      <c r="BG347" s="190"/>
      <c r="BH347" s="190"/>
      <c r="BI347" s="190"/>
      <c r="BJ347" s="190"/>
      <c r="BK347" s="190"/>
      <c r="BL347" s="190"/>
    </row>
    <row r="348" spans="1:64" s="191" customFormat="1" ht="17.5" thickTop="1" thickBot="1" x14ac:dyDescent="0.4">
      <c r="A348" s="190"/>
      <c r="B348" s="1001"/>
      <c r="C348" s="169"/>
      <c r="D348" s="174" t="s">
        <v>89</v>
      </c>
      <c r="E348" s="175" t="s">
        <v>90</v>
      </c>
      <c r="F348" s="169"/>
      <c r="G348" s="174" t="s">
        <v>89</v>
      </c>
      <c r="H348" s="175" t="s">
        <v>90</v>
      </c>
      <c r="I348" s="169" t="s">
        <v>68</v>
      </c>
      <c r="J348" s="174" t="s">
        <v>89</v>
      </c>
      <c r="K348" s="175" t="s">
        <v>90</v>
      </c>
      <c r="L348" s="169"/>
      <c r="M348" s="174" t="s">
        <v>89</v>
      </c>
      <c r="N348" s="175" t="s">
        <v>90</v>
      </c>
      <c r="O348" s="169"/>
      <c r="P348" s="174" t="s">
        <v>89</v>
      </c>
      <c r="Q348" s="175" t="s">
        <v>90</v>
      </c>
      <c r="R348" s="169"/>
      <c r="S348" s="163" t="s">
        <v>89</v>
      </c>
      <c r="T348" s="164" t="s">
        <v>90</v>
      </c>
      <c r="U348" s="169"/>
      <c r="V348" s="163" t="s">
        <v>89</v>
      </c>
      <c r="W348" s="164" t="s">
        <v>90</v>
      </c>
      <c r="X348" s="169"/>
      <c r="Y348" s="174" t="s">
        <v>89</v>
      </c>
      <c r="Z348" s="175" t="s">
        <v>90</v>
      </c>
      <c r="AA348" s="169"/>
      <c r="AB348" s="163" t="s">
        <v>89</v>
      </c>
      <c r="AC348" s="164" t="s">
        <v>90</v>
      </c>
      <c r="AD348" s="169"/>
      <c r="AE348" s="174" t="s">
        <v>89</v>
      </c>
      <c r="AF348" s="175" t="s">
        <v>90</v>
      </c>
      <c r="AG348" s="169"/>
      <c r="AH348" s="174" t="s">
        <v>89</v>
      </c>
      <c r="AI348" s="175" t="s">
        <v>90</v>
      </c>
      <c r="AJ348" s="169"/>
      <c r="AK348" s="174" t="s">
        <v>89</v>
      </c>
      <c r="AL348" s="175" t="s">
        <v>90</v>
      </c>
      <c r="AM348" s="169"/>
      <c r="AN348" s="163" t="s">
        <v>89</v>
      </c>
      <c r="AO348" s="164" t="s">
        <v>90</v>
      </c>
      <c r="AP348" s="169"/>
      <c r="AQ348" s="163" t="s">
        <v>89</v>
      </c>
      <c r="AR348" s="164" t="s">
        <v>90</v>
      </c>
      <c r="AS348" s="189"/>
      <c r="AT348" s="169"/>
      <c r="AU348" s="1005"/>
      <c r="AV348" s="930"/>
      <c r="AW348" s="930"/>
      <c r="AX348" s="930"/>
      <c r="AY348" s="930"/>
      <c r="AZ348" s="930"/>
      <c r="BA348" s="931"/>
      <c r="BB348" s="190"/>
      <c r="BC348" s="190"/>
      <c r="BD348" s="190"/>
      <c r="BE348" s="190"/>
      <c r="BF348" s="190"/>
      <c r="BG348" s="190"/>
      <c r="BH348" s="190"/>
      <c r="BI348" s="190"/>
      <c r="BJ348" s="190"/>
      <c r="BK348" s="190"/>
      <c r="BL348" s="190"/>
    </row>
    <row r="349" spans="1:64" s="191" customFormat="1" ht="17" thickTop="1" x14ac:dyDescent="0.35">
      <c r="A349" s="190"/>
      <c r="B349" s="1001"/>
      <c r="C349" s="138"/>
      <c r="D349" s="179" t="s">
        <v>108</v>
      </c>
      <c r="E349" s="180" t="str">
        <f>VLOOKUP(D353,'[1]FDN Details'!$B325:Q803,16,0)</f>
        <v>DFR</v>
      </c>
      <c r="F349" s="178">
        <f>VLOOKUP(D353,'[1]FDN Details'!$B325:P803,15,0)</f>
        <v>382</v>
      </c>
      <c r="G349" s="179" t="s">
        <v>108</v>
      </c>
      <c r="H349" s="180" t="str">
        <f>VLOOKUP(G353,'[1]FDN Details'!$B325:T803,16,0)</f>
        <v>DFR</v>
      </c>
      <c r="I349" s="178">
        <f>VLOOKUP(G353,'[1]FDN Details'!$B325:S803,15,0)</f>
        <v>408</v>
      </c>
      <c r="J349" s="179">
        <v>0</v>
      </c>
      <c r="K349" s="180" t="str">
        <f>VLOOKUP(J353,'[1]FDN Details'!$B325:W803,16,0)</f>
        <v>DFR</v>
      </c>
      <c r="L349" s="178">
        <f>VLOOKUP(J353,'[1]FDN Details'!$B325:V803,15,0)</f>
        <v>421</v>
      </c>
      <c r="M349" s="179" t="s">
        <v>108</v>
      </c>
      <c r="N349" s="180" t="str">
        <f>VLOOKUP(M353,'[1]FDN Details'!$B325:Z803,16,0)</f>
        <v>WFR</v>
      </c>
      <c r="O349" s="178">
        <f>VLOOKUP(M353,'[1]FDN Details'!$B325:Y803,15,0)</f>
        <v>401</v>
      </c>
      <c r="P349" s="179">
        <v>0</v>
      </c>
      <c r="Q349" s="180" t="str">
        <f>VLOOKUP(P353,'[1]FDN Details'!$B325:AC803,16,0)</f>
        <v>DFR</v>
      </c>
      <c r="R349" s="178">
        <f>VLOOKUP(P353,'[1]FDN Details'!$B325:AB803,15,0)</f>
        <v>448</v>
      </c>
      <c r="S349" s="165">
        <v>0</v>
      </c>
      <c r="T349" s="166" t="str">
        <f>VLOOKUP(S353,'[1]FDN Details'!$B325:AF803,16,0)</f>
        <v>-</v>
      </c>
      <c r="U349" s="178">
        <f>VLOOKUP(S353,'[1]FDN Details'!$B325:AE803,15,0)</f>
        <v>384</v>
      </c>
      <c r="V349" s="165">
        <v>0</v>
      </c>
      <c r="W349" s="166" t="str">
        <f>VLOOKUP(V353,'[1]FDN Details'!$B325:AI803,16,0)</f>
        <v>-</v>
      </c>
      <c r="X349" s="178">
        <f>VLOOKUP(V353,'[1]FDN Details'!$B325:AH803,15,0)</f>
        <v>400</v>
      </c>
      <c r="Y349" s="179">
        <v>0</v>
      </c>
      <c r="Z349" s="180" t="str">
        <f>VLOOKUP(Y353,'[1]FDN Details'!$B325:AL803,16,0)</f>
        <v>DFR</v>
      </c>
      <c r="AA349" s="178">
        <f>VLOOKUP(Y353,'[1]FDN Details'!$B325:AK803,15,0)</f>
        <v>443</v>
      </c>
      <c r="AB349" s="165">
        <v>0</v>
      </c>
      <c r="AC349" s="166" t="str">
        <f>VLOOKUP(AB353,'[1]FDN Details'!$B325:AO803,16,0)</f>
        <v>-</v>
      </c>
      <c r="AD349" s="178">
        <f>VLOOKUP(AB353,'[1]FDN Details'!$B325:AN803,15,0)</f>
        <v>313.31099999999998</v>
      </c>
      <c r="AE349" s="179" t="s">
        <v>108</v>
      </c>
      <c r="AF349" s="180" t="str">
        <f>VLOOKUP(AE353,'[1]FDN Details'!$B325:AR803,16,0)</f>
        <v>DFR</v>
      </c>
      <c r="AG349" s="178">
        <f>VLOOKUP(AE353,'[1]FDN Details'!$B325:AQ803,15,0)</f>
        <v>292.99700000000001</v>
      </c>
      <c r="AH349" s="179" t="s">
        <v>108</v>
      </c>
      <c r="AI349" s="180" t="str">
        <f>VLOOKUP(AH353,'[1]FDN Details'!$B325:AU803,16,0)</f>
        <v>WET PADDY</v>
      </c>
      <c r="AJ349" s="178">
        <f>VLOOKUP(AH353,'[1]FDN Details'!$B325:AT803,15,0)</f>
        <v>448</v>
      </c>
      <c r="AK349" s="179" t="s">
        <v>108</v>
      </c>
      <c r="AL349" s="180" t="str">
        <f>VLOOKUP(AK353,'[1]FDN Details'!$B325:AX803,16,0)</f>
        <v>WFR</v>
      </c>
      <c r="AM349" s="178">
        <f>VLOOKUP(AK353,'[1]FDN Details'!$B325:AW803,15,0)</f>
        <v>383</v>
      </c>
      <c r="AN349" s="165">
        <v>0</v>
      </c>
      <c r="AO349" s="166" t="str">
        <f>VLOOKUP(AN353,'[1]FDN Details'!$B325:BA803,16,0)</f>
        <v>-</v>
      </c>
      <c r="AP349" s="125">
        <f>VLOOKUP(AN353,'[1]FDN Details'!$B325:AZ803,15,0)</f>
        <v>446</v>
      </c>
      <c r="AQ349" s="165">
        <v>0</v>
      </c>
      <c r="AR349" s="124" t="str">
        <f>VLOOKUP(AQ353,'[1]FDN Details'!$B325:BD803,16,0)</f>
        <v>-</v>
      </c>
      <c r="AS349" s="125">
        <f>VLOOKUP(AQ353,'[1]FDN Details'!$B325:BC803,15,0)</f>
        <v>403</v>
      </c>
      <c r="AT349" s="169"/>
      <c r="AU349" s="1005"/>
      <c r="AV349" s="192"/>
      <c r="AW349" s="192"/>
      <c r="AX349" s="192"/>
      <c r="AY349" s="192"/>
      <c r="AZ349" s="192"/>
      <c r="BA349" s="193"/>
      <c r="BB349" s="194">
        <f>SUM(F349:AS349)</f>
        <v>5573.308</v>
      </c>
      <c r="BC349" s="190"/>
      <c r="BD349" s="190"/>
      <c r="BE349" s="190"/>
      <c r="BF349" s="190"/>
      <c r="BG349" s="190"/>
      <c r="BH349" s="190"/>
      <c r="BI349" s="190"/>
      <c r="BJ349" s="190"/>
      <c r="BK349" s="190"/>
      <c r="BL349" s="190"/>
    </row>
    <row r="350" spans="1:64" s="191" customFormat="1" x14ac:dyDescent="0.35">
      <c r="A350" s="190"/>
      <c r="B350" s="1001"/>
      <c r="C350" s="195"/>
      <c r="D350" s="909" t="str">
        <f>VLOOKUP(D353,'[1]FDN Details'!$B336:K814,2)</f>
        <v>129A/3</v>
      </c>
      <c r="E350" s="909"/>
      <c r="F350" s="169"/>
      <c r="G350" s="909" t="str">
        <f>VLOOKUP(G353,'[1]FDN Details'!$B336:N814,2)</f>
        <v>129A/4</v>
      </c>
      <c r="H350" s="909"/>
      <c r="I350" s="195"/>
      <c r="J350" s="909" t="str">
        <f>VLOOKUP(J353,'[1]FDN Details'!$B336:Q814,2)</f>
        <v>129A/5</v>
      </c>
      <c r="K350" s="909"/>
      <c r="L350" s="195"/>
      <c r="M350" s="909" t="str">
        <f>VLOOKUP(M353,'[1]FDN Details'!$B336:T814,2)</f>
        <v>129A/6</v>
      </c>
      <c r="N350" s="909"/>
      <c r="O350" s="195"/>
      <c r="P350" s="909" t="str">
        <f>VLOOKUP(P353,'[1]FDN Details'!$B336:W814,2)</f>
        <v>129A/7</v>
      </c>
      <c r="Q350" s="909"/>
      <c r="R350" s="169"/>
      <c r="S350" s="909" t="str">
        <f>VLOOKUP(S353,'[1]FDN Details'!$B336:Z814,2)</f>
        <v>129A/8</v>
      </c>
      <c r="T350" s="909"/>
      <c r="U350" s="169"/>
      <c r="V350" s="909" t="str">
        <f>VLOOKUP(V353,'[1]FDN Details'!$B336:AC814,2)</f>
        <v>129A/9</v>
      </c>
      <c r="W350" s="909"/>
      <c r="X350" s="169"/>
      <c r="Y350" s="909" t="str">
        <f>VLOOKUP(Y353,'[1]FDN Details'!$B336:AF814,2)</f>
        <v>129A/10</v>
      </c>
      <c r="Z350" s="909"/>
      <c r="AA350" s="169"/>
      <c r="AB350" s="909" t="str">
        <f>VLOOKUP(AB353,'[1]FDN Details'!$B336:AI814,2)</f>
        <v>130/0</v>
      </c>
      <c r="AC350" s="909"/>
      <c r="AD350" s="169"/>
      <c r="AE350" s="909" t="str">
        <f>VLOOKUP(AE353,'[1]FDN Details'!$B336:AL814,2)</f>
        <v>130/1</v>
      </c>
      <c r="AF350" s="909"/>
      <c r="AG350" s="169"/>
      <c r="AH350" s="909" t="str">
        <f>VLOOKUP(AH353,'[1]FDN Details'!$B336:AO814,2)</f>
        <v>130/2</v>
      </c>
      <c r="AI350" s="909"/>
      <c r="AJ350" s="169"/>
      <c r="AK350" s="909" t="str">
        <f>VLOOKUP(AK353,'[1]FDN Details'!$B336:AR814,2)</f>
        <v>130/3</v>
      </c>
      <c r="AL350" s="909"/>
      <c r="AM350" s="196"/>
      <c r="AN350" s="909" t="str">
        <f>VLOOKUP(AN353,'[1]FDN Details'!$B336:AU814,2)</f>
        <v>130/4</v>
      </c>
      <c r="AO350" s="909"/>
      <c r="AP350" s="169"/>
      <c r="AQ350" s="909" t="str">
        <f>VLOOKUP(AQ353,'[1]FDN Details'!$B336:AX814,2)</f>
        <v>130/5</v>
      </c>
      <c r="AR350" s="909"/>
      <c r="AS350" s="195"/>
      <c r="AT350" s="169"/>
      <c r="AU350" s="1005"/>
      <c r="AV350" s="192"/>
      <c r="AW350" s="192"/>
      <c r="AX350" s="192"/>
      <c r="AY350" s="192"/>
      <c r="AZ350" s="192"/>
      <c r="BA350" s="193"/>
      <c r="BB350" s="190"/>
      <c r="BC350" s="190"/>
      <c r="BD350" s="190"/>
      <c r="BE350" s="190"/>
      <c r="BF350" s="190"/>
      <c r="BG350" s="190"/>
      <c r="BH350" s="190"/>
      <c r="BI350" s="190"/>
      <c r="BJ350" s="190"/>
      <c r="BK350" s="190"/>
      <c r="BL350" s="190"/>
    </row>
    <row r="351" spans="1:64" s="191" customFormat="1" x14ac:dyDescent="0.35">
      <c r="A351" s="190"/>
      <c r="B351" s="1001"/>
      <c r="C351" s="195"/>
      <c r="D351" s="909" t="str">
        <f>VLOOKUP(D353,'[1]FDN Details'!$B336:K815,3)</f>
        <v>A+3</v>
      </c>
      <c r="E351" s="909"/>
      <c r="F351" s="169"/>
      <c r="G351" s="909" t="str">
        <f>VLOOKUP(G353,'[1]FDN Details'!$B336:N815,3)</f>
        <v>A+6</v>
      </c>
      <c r="H351" s="909"/>
      <c r="I351" s="169"/>
      <c r="J351" s="909" t="str">
        <f>VLOOKUP(J353,'[1]FDN Details'!$B336:Q815,3)</f>
        <v>A+9</v>
      </c>
      <c r="K351" s="909"/>
      <c r="L351" s="169"/>
      <c r="M351" s="909" t="str">
        <f>VLOOKUP(M353,'[1]FDN Details'!$B336:T815,3)</f>
        <v>A+9</v>
      </c>
      <c r="N351" s="909"/>
      <c r="O351" s="169"/>
      <c r="P351" s="909" t="str">
        <f>VLOOKUP(P353,'[1]FDN Details'!$B336:W815,3)</f>
        <v>A+1.5</v>
      </c>
      <c r="Q351" s="909"/>
      <c r="R351" s="169"/>
      <c r="S351" s="909" t="str">
        <f>VLOOKUP(S353,'[1]FDN Details'!$B336:Z815,3)</f>
        <v>A+0</v>
      </c>
      <c r="T351" s="909"/>
      <c r="U351" s="169"/>
      <c r="V351" s="909" t="str">
        <f>VLOOKUP(V353,'[1]FDN Details'!$B336:AC815,3)</f>
        <v>A+4.5</v>
      </c>
      <c r="W351" s="909"/>
      <c r="X351" s="169"/>
      <c r="Y351" s="909" t="str">
        <f>VLOOKUP(Y353,'[1]FDN Details'!$B336:AF815,3)</f>
        <v>A+1.5</v>
      </c>
      <c r="Z351" s="909"/>
      <c r="AA351" s="169"/>
      <c r="AB351" s="909" t="str">
        <f>VLOOKUP(AB353,'[1]FDN Details'!$B336:AI815,3)</f>
        <v>B2+0</v>
      </c>
      <c r="AC351" s="909"/>
      <c r="AD351" s="169"/>
      <c r="AE351" s="909" t="str">
        <f>VLOOKUP(AE353,'[1]FDN Details'!$B336:AL815,3)</f>
        <v>A+0</v>
      </c>
      <c r="AF351" s="909"/>
      <c r="AG351" s="169"/>
      <c r="AH351" s="909" t="str">
        <f>VLOOKUP(AH353,'[1]FDN Details'!$B336:AO815,3)</f>
        <v>A+6</v>
      </c>
      <c r="AI351" s="909"/>
      <c r="AJ351" s="169"/>
      <c r="AK351" s="909" t="str">
        <f>VLOOKUP(AK353,'[1]FDN Details'!$B336:AR815,3)</f>
        <v>A+3</v>
      </c>
      <c r="AL351" s="909"/>
      <c r="AM351" s="169"/>
      <c r="AN351" s="909" t="str">
        <f>VLOOKUP(AN353,'[1]FDN Details'!$B336:AU815,3)</f>
        <v>A+6</v>
      </c>
      <c r="AO351" s="909"/>
      <c r="AP351" s="169"/>
      <c r="AQ351" s="909" t="str">
        <f>VLOOKUP(AQ353,'[1]FDN Details'!$B336:AX815,3)</f>
        <v>B1+9</v>
      </c>
      <c r="AR351" s="909"/>
      <c r="AS351" s="195"/>
      <c r="AT351" s="169"/>
      <c r="AU351" s="1005"/>
      <c r="AV351" s="192"/>
      <c r="AW351" s="192"/>
      <c r="AX351" s="192"/>
      <c r="AY351" s="192"/>
      <c r="AZ351" s="192"/>
      <c r="BA351" s="193"/>
      <c r="BB351" s="190"/>
      <c r="BC351" s="190"/>
      <c r="BD351" s="190"/>
      <c r="BE351" s="190"/>
      <c r="BF351" s="190"/>
      <c r="BG351" s="190"/>
      <c r="BH351" s="190"/>
      <c r="BI351" s="190"/>
      <c r="BJ351" s="190"/>
      <c r="BK351" s="190"/>
      <c r="BL351" s="190"/>
    </row>
    <row r="352" spans="1:64" s="191" customFormat="1" x14ac:dyDescent="0.35">
      <c r="A352" s="190"/>
      <c r="B352" s="1001"/>
      <c r="C352" s="138"/>
      <c r="D352" s="198"/>
      <c r="E352" s="198"/>
      <c r="F352" s="169"/>
      <c r="G352" s="198"/>
      <c r="H352" s="198"/>
      <c r="I352" s="198"/>
      <c r="J352" s="198"/>
      <c r="K352" s="198"/>
      <c r="L352" s="169"/>
      <c r="M352" s="198"/>
      <c r="N352" s="198"/>
      <c r="O352" s="169"/>
      <c r="P352" s="198"/>
      <c r="Q352" s="198"/>
      <c r="R352" s="198"/>
      <c r="S352" s="199"/>
      <c r="T352" s="200"/>
      <c r="U352" s="198"/>
      <c r="V352" s="198"/>
      <c r="W352" s="198"/>
      <c r="X352" s="138"/>
      <c r="Y352" s="198"/>
      <c r="Z352" s="198"/>
      <c r="AA352" s="169"/>
      <c r="AB352" s="198"/>
      <c r="AC352" s="198"/>
      <c r="AD352" s="169"/>
      <c r="AE352" s="198"/>
      <c r="AF352" s="198"/>
      <c r="AG352" s="169"/>
      <c r="AH352" s="198"/>
      <c r="AI352" s="198"/>
      <c r="AJ352" s="188"/>
      <c r="AK352" s="198"/>
      <c r="AL352" s="198"/>
      <c r="AM352" s="188"/>
      <c r="AN352" s="198"/>
      <c r="AO352" s="198"/>
      <c r="AP352" s="188"/>
      <c r="AQ352" s="198"/>
      <c r="AR352" s="198"/>
      <c r="AS352" s="188"/>
      <c r="AT352" s="169"/>
      <c r="AU352" s="1005"/>
      <c r="AV352" s="192"/>
      <c r="AW352" s="192"/>
      <c r="AX352" s="192"/>
      <c r="AY352" s="192"/>
      <c r="AZ352" s="192"/>
      <c r="BA352" s="193"/>
      <c r="BB352" s="190"/>
      <c r="BC352" s="190"/>
      <c r="BD352" s="190"/>
      <c r="BE352" s="190"/>
      <c r="BF352" s="190"/>
      <c r="BG352" s="190"/>
      <c r="BH352" s="190"/>
      <c r="BI352" s="190"/>
      <c r="BJ352" s="190"/>
      <c r="BK352" s="190"/>
      <c r="BL352" s="190"/>
    </row>
    <row r="353" spans="1:64" s="191" customFormat="1" x14ac:dyDescent="0.35">
      <c r="A353" s="190"/>
      <c r="B353" s="1001"/>
      <c r="C353" s="201"/>
      <c r="D353" s="201">
        <f>AQ342+1</f>
        <v>429</v>
      </c>
      <c r="E353" s="201"/>
      <c r="F353" s="202"/>
      <c r="G353" s="201">
        <f>D353+1</f>
        <v>430</v>
      </c>
      <c r="H353" s="201"/>
      <c r="I353" s="202"/>
      <c r="J353" s="201">
        <f>G353+1</f>
        <v>431</v>
      </c>
      <c r="K353" s="201"/>
      <c r="L353" s="202"/>
      <c r="M353" s="201">
        <f>J353+1</f>
        <v>432</v>
      </c>
      <c r="N353" s="201"/>
      <c r="O353" s="202"/>
      <c r="P353" s="201">
        <f>M353+1</f>
        <v>433</v>
      </c>
      <c r="Q353" s="201"/>
      <c r="R353" s="202"/>
      <c r="S353" s="201">
        <f>P353+1</f>
        <v>434</v>
      </c>
      <c r="T353" s="201"/>
      <c r="U353" s="202"/>
      <c r="V353" s="201">
        <f>S353+1</f>
        <v>435</v>
      </c>
      <c r="W353" s="201"/>
      <c r="X353" s="201"/>
      <c r="Y353" s="201">
        <f>V353+1</f>
        <v>436</v>
      </c>
      <c r="Z353" s="201"/>
      <c r="AA353" s="202"/>
      <c r="AB353" s="201">
        <f>Y353+1</f>
        <v>437</v>
      </c>
      <c r="AC353" s="201"/>
      <c r="AD353" s="202"/>
      <c r="AE353" s="201">
        <f>AB353+1</f>
        <v>438</v>
      </c>
      <c r="AF353" s="201"/>
      <c r="AG353" s="202"/>
      <c r="AH353" s="201">
        <f>AE353+1</f>
        <v>439</v>
      </c>
      <c r="AI353" s="201"/>
      <c r="AJ353" s="201"/>
      <c r="AK353" s="201">
        <f>AH353+1</f>
        <v>440</v>
      </c>
      <c r="AL353" s="201"/>
      <c r="AM353" s="201"/>
      <c r="AN353" s="201">
        <f>AK353+1</f>
        <v>441</v>
      </c>
      <c r="AO353" s="201"/>
      <c r="AP353" s="201"/>
      <c r="AQ353" s="201">
        <f>AN353+1</f>
        <v>442</v>
      </c>
      <c r="AR353" s="201"/>
      <c r="AS353" s="201"/>
      <c r="AT353" s="169"/>
      <c r="AU353" s="1005"/>
      <c r="AV353" s="192"/>
      <c r="AW353" s="192"/>
      <c r="AX353" s="192"/>
      <c r="AY353" s="192"/>
      <c r="AZ353" s="192"/>
      <c r="BA353" s="193"/>
      <c r="BB353" s="190"/>
      <c r="BC353" s="190"/>
      <c r="BD353" s="190"/>
      <c r="BE353" s="190"/>
      <c r="BF353" s="190"/>
      <c r="BG353" s="190"/>
      <c r="BH353" s="190"/>
      <c r="BI353" s="190"/>
      <c r="BJ353" s="190"/>
      <c r="BK353" s="190"/>
      <c r="BL353" s="190"/>
    </row>
    <row r="354" spans="1:64" s="191" customFormat="1" x14ac:dyDescent="0.35">
      <c r="A354" s="190"/>
      <c r="B354" s="1001"/>
      <c r="C354" s="920" t="s">
        <v>106</v>
      </c>
      <c r="D354" s="921"/>
      <c r="E354" s="921"/>
      <c r="F354" s="921"/>
      <c r="G354" s="921"/>
      <c r="H354" s="921"/>
      <c r="I354" s="921"/>
      <c r="J354" s="921"/>
      <c r="K354" s="921"/>
      <c r="L354" s="921"/>
      <c r="M354" s="921"/>
      <c r="N354" s="921"/>
      <c r="O354" s="921"/>
      <c r="P354" s="921"/>
      <c r="Q354" s="921"/>
      <c r="R354" s="921"/>
      <c r="S354" s="921"/>
      <c r="T354" s="921"/>
      <c r="U354" s="921"/>
      <c r="V354" s="921"/>
      <c r="W354" s="921"/>
      <c r="X354" s="921"/>
      <c r="Y354" s="921"/>
      <c r="Z354" s="921"/>
      <c r="AA354" s="921"/>
      <c r="AB354" s="921"/>
      <c r="AC354" s="921"/>
      <c r="AD354" s="921"/>
      <c r="AE354" s="921"/>
      <c r="AF354" s="921"/>
      <c r="AG354" s="921"/>
      <c r="AH354" s="921"/>
      <c r="AI354" s="921"/>
      <c r="AJ354" s="921"/>
      <c r="AK354" s="921"/>
      <c r="AL354" s="921"/>
      <c r="AM354" s="921"/>
      <c r="AN354" s="921"/>
      <c r="AO354" s="921"/>
      <c r="AP354" s="921"/>
      <c r="AQ354" s="921"/>
      <c r="AR354" s="921"/>
      <c r="AS354" s="921"/>
      <c r="AT354" s="169"/>
      <c r="AU354" s="1005"/>
      <c r="AV354" s="192"/>
      <c r="AW354" s="192"/>
      <c r="AX354" s="192"/>
      <c r="AY354" s="192"/>
      <c r="AZ354" s="192"/>
      <c r="BA354" s="193"/>
      <c r="BB354" s="190"/>
      <c r="BC354" s="190"/>
      <c r="BD354" s="190"/>
      <c r="BE354" s="190"/>
      <c r="BF354" s="190"/>
      <c r="BG354" s="190"/>
      <c r="BH354" s="190"/>
      <c r="BI354" s="190"/>
      <c r="BJ354" s="190"/>
      <c r="BK354" s="190"/>
      <c r="BL354" s="190"/>
    </row>
    <row r="355" spans="1:64" s="191" customFormat="1" x14ac:dyDescent="0.35">
      <c r="A355" s="190"/>
      <c r="B355" s="1001"/>
      <c r="C355" s="187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69"/>
      <c r="AU355" s="1005"/>
      <c r="AV355" s="192"/>
      <c r="AW355" s="192"/>
      <c r="AX355" s="192"/>
      <c r="AY355" s="192"/>
      <c r="AZ355" s="192"/>
      <c r="BA355" s="193"/>
      <c r="BB355" s="190"/>
      <c r="BC355" s="190"/>
      <c r="BD355" s="190"/>
      <c r="BE355" s="190"/>
      <c r="BF355" s="190"/>
      <c r="BG355" s="190"/>
      <c r="BH355" s="190"/>
      <c r="BI355" s="190"/>
      <c r="BJ355" s="190"/>
      <c r="BK355" s="190"/>
      <c r="BL355" s="190"/>
    </row>
    <row r="356" spans="1:64" s="191" customFormat="1" ht="17" thickBot="1" x14ac:dyDescent="0.4">
      <c r="A356" s="190"/>
      <c r="B356" s="1001"/>
      <c r="C356" s="138"/>
      <c r="D356" s="138"/>
      <c r="E356" s="138"/>
      <c r="F356" s="169"/>
      <c r="G356" s="138"/>
      <c r="H356" s="138"/>
      <c r="I356" s="169"/>
      <c r="J356" s="138"/>
      <c r="K356" s="138"/>
      <c r="L356" s="169"/>
      <c r="M356" s="138"/>
      <c r="N356" s="138"/>
      <c r="O356" s="169"/>
      <c r="P356" s="138"/>
      <c r="Q356" s="138"/>
      <c r="R356" s="169"/>
      <c r="S356" s="138"/>
      <c r="T356" s="138"/>
      <c r="U356" s="203"/>
      <c r="V356" s="138"/>
      <c r="W356" s="138"/>
      <c r="X356" s="169"/>
      <c r="Y356" s="138"/>
      <c r="Z356" s="138"/>
      <c r="AA356" s="169"/>
      <c r="AB356" s="138"/>
      <c r="AC356" s="138" t="s">
        <v>2352</v>
      </c>
      <c r="AD356" s="169"/>
      <c r="AE356" s="138" t="s">
        <v>2352</v>
      </c>
      <c r="AF356" s="138"/>
      <c r="AG356" s="169"/>
      <c r="AH356" s="138" t="s">
        <v>2352</v>
      </c>
      <c r="AI356" s="138"/>
      <c r="AJ356" s="169"/>
      <c r="AK356" s="138"/>
      <c r="AL356" s="138" t="s">
        <v>2352</v>
      </c>
      <c r="AM356" s="169"/>
      <c r="AN356" s="138"/>
      <c r="AO356" s="138"/>
      <c r="AP356" s="203"/>
      <c r="AQ356" s="138"/>
      <c r="AR356" s="138" t="s">
        <v>2352</v>
      </c>
      <c r="AS356" s="169"/>
      <c r="AT356" s="169"/>
      <c r="AU356" s="1005"/>
      <c r="AV356" s="192"/>
      <c r="AW356" s="192"/>
      <c r="AX356" s="192"/>
      <c r="AY356" s="192"/>
      <c r="AZ356" s="192"/>
      <c r="BA356" s="193"/>
      <c r="BB356" s="190"/>
      <c r="BC356" s="190"/>
      <c r="BD356" s="190"/>
      <c r="BE356" s="190"/>
      <c r="BF356" s="190"/>
      <c r="BG356" s="190"/>
      <c r="BH356" s="190"/>
      <c r="BI356" s="190"/>
      <c r="BJ356" s="190"/>
      <c r="BK356" s="190"/>
      <c r="BL356" s="190"/>
    </row>
    <row r="357" spans="1:64" s="191" customFormat="1" ht="17.5" thickTop="1" thickBot="1" x14ac:dyDescent="0.4">
      <c r="A357" s="190"/>
      <c r="B357" s="1001"/>
      <c r="C357" s="138"/>
      <c r="D357" s="167"/>
      <c r="E357" s="168"/>
      <c r="F357" s="169"/>
      <c r="G357" s="923"/>
      <c r="H357" s="923"/>
      <c r="I357" s="169"/>
      <c r="J357" s="923"/>
      <c r="K357" s="923"/>
      <c r="L357" s="169"/>
      <c r="M357" s="923"/>
      <c r="N357" s="923"/>
      <c r="O357" s="169"/>
      <c r="P357" s="923"/>
      <c r="Q357" s="923"/>
      <c r="R357" s="169"/>
      <c r="S357" s="923"/>
      <c r="T357" s="923"/>
      <c r="U357" s="169"/>
      <c r="V357" s="923"/>
      <c r="W357" s="923"/>
      <c r="X357" s="169"/>
      <c r="Y357" s="923"/>
      <c r="Z357" s="923"/>
      <c r="AA357" s="169"/>
      <c r="AB357" s="923" t="s">
        <v>107</v>
      </c>
      <c r="AC357" s="923"/>
      <c r="AD357" s="169"/>
      <c r="AE357" s="923" t="s">
        <v>107</v>
      </c>
      <c r="AF357" s="923"/>
      <c r="AG357" s="169"/>
      <c r="AH357" s="923" t="s">
        <v>107</v>
      </c>
      <c r="AI357" s="923"/>
      <c r="AJ357" s="169"/>
      <c r="AK357" s="923" t="s">
        <v>107</v>
      </c>
      <c r="AL357" s="923"/>
      <c r="AM357" s="169"/>
      <c r="AN357" s="923" t="s">
        <v>107</v>
      </c>
      <c r="AO357" s="923"/>
      <c r="AP357" s="169"/>
      <c r="AQ357" s="922" t="s">
        <v>107</v>
      </c>
      <c r="AR357" s="922"/>
      <c r="AS357" s="169"/>
      <c r="AT357" s="169"/>
      <c r="AU357" s="1005"/>
      <c r="AV357" s="930">
        <v>14</v>
      </c>
      <c r="AW357" s="918">
        <f>COUNTIF(D356:AR357,"FC")</f>
        <v>6</v>
      </c>
      <c r="AX357" s="918">
        <f>COUNTIF(J353:AR356,"EC")</f>
        <v>5</v>
      </c>
      <c r="AY357" s="918">
        <f>COUNTIF(A359:AR360,"E")</f>
        <v>0</v>
      </c>
      <c r="AZ357" s="918">
        <f>COUNTIF(J356:AR356,"TW")</f>
        <v>0</v>
      </c>
      <c r="BA357" s="917"/>
      <c r="BB357" s="190"/>
      <c r="BC357" s="190"/>
      <c r="BD357" s="190"/>
      <c r="BE357" s="190"/>
      <c r="BF357" s="190"/>
      <c r="BG357" s="190"/>
      <c r="BH357" s="190"/>
      <c r="BI357" s="190"/>
      <c r="BJ357" s="190"/>
      <c r="BK357" s="190"/>
      <c r="BL357" s="190"/>
    </row>
    <row r="358" spans="1:64" s="191" customFormat="1" ht="17.5" thickTop="1" thickBot="1" x14ac:dyDescent="0.4">
      <c r="A358" s="190"/>
      <c r="B358" s="1001"/>
      <c r="C358" s="169"/>
      <c r="D358" s="161" t="s">
        <v>85</v>
      </c>
      <c r="E358" s="162" t="s">
        <v>86</v>
      </c>
      <c r="F358" s="169"/>
      <c r="G358" s="161" t="s">
        <v>85</v>
      </c>
      <c r="H358" s="162" t="s">
        <v>86</v>
      </c>
      <c r="I358" s="169"/>
      <c r="J358" s="161" t="s">
        <v>85</v>
      </c>
      <c r="K358" s="162" t="s">
        <v>86</v>
      </c>
      <c r="L358" s="169"/>
      <c r="M358" s="161" t="s">
        <v>85</v>
      </c>
      <c r="N358" s="162" t="s">
        <v>86</v>
      </c>
      <c r="O358" s="169"/>
      <c r="P358" s="161" t="s">
        <v>85</v>
      </c>
      <c r="Q358" s="162" t="s">
        <v>86</v>
      </c>
      <c r="R358" s="169"/>
      <c r="S358" s="161" t="s">
        <v>85</v>
      </c>
      <c r="T358" s="162" t="s">
        <v>86</v>
      </c>
      <c r="U358" s="169"/>
      <c r="V358" s="161" t="s">
        <v>85</v>
      </c>
      <c r="W358" s="162" t="s">
        <v>86</v>
      </c>
      <c r="X358" s="169"/>
      <c r="Y358" s="161" t="s">
        <v>85</v>
      </c>
      <c r="Z358" s="162" t="s">
        <v>86</v>
      </c>
      <c r="AA358" s="169"/>
      <c r="AB358" s="170" t="s">
        <v>85</v>
      </c>
      <c r="AC358" s="171" t="s">
        <v>86</v>
      </c>
      <c r="AD358" s="169"/>
      <c r="AE358" s="170" t="s">
        <v>85</v>
      </c>
      <c r="AF358" s="171" t="s">
        <v>86</v>
      </c>
      <c r="AG358" s="169"/>
      <c r="AH358" s="170" t="s">
        <v>85</v>
      </c>
      <c r="AI358" s="171" t="s">
        <v>86</v>
      </c>
      <c r="AJ358" s="169"/>
      <c r="AK358" s="170" t="s">
        <v>85</v>
      </c>
      <c r="AL358" s="171" t="s">
        <v>86</v>
      </c>
      <c r="AM358" s="169"/>
      <c r="AN358" s="170" t="s">
        <v>85</v>
      </c>
      <c r="AO358" s="171" t="s">
        <v>86</v>
      </c>
      <c r="AP358" s="169"/>
      <c r="AQ358" s="170" t="s">
        <v>85</v>
      </c>
      <c r="AR358" s="171" t="s">
        <v>86</v>
      </c>
      <c r="AS358" s="189"/>
      <c r="AT358" s="169"/>
      <c r="AU358" s="1005"/>
      <c r="AV358" s="930"/>
      <c r="AW358" s="918"/>
      <c r="AX358" s="918"/>
      <c r="AY358" s="918"/>
      <c r="AZ358" s="918"/>
      <c r="BA358" s="917"/>
      <c r="BB358" s="190"/>
      <c r="BC358" s="190"/>
      <c r="BD358" s="190"/>
      <c r="BE358" s="190"/>
      <c r="BF358" s="190"/>
      <c r="BG358" s="190"/>
      <c r="BH358" s="190"/>
      <c r="BI358" s="190"/>
      <c r="BJ358" s="190"/>
      <c r="BK358" s="190"/>
      <c r="BL358" s="190"/>
    </row>
    <row r="359" spans="1:64" s="191" customFormat="1" ht="17.5" thickTop="1" thickBot="1" x14ac:dyDescent="0.4">
      <c r="A359" s="190"/>
      <c r="B359" s="1001"/>
      <c r="C359" s="169"/>
      <c r="D359" s="163" t="s">
        <v>89</v>
      </c>
      <c r="E359" s="164" t="s">
        <v>90</v>
      </c>
      <c r="F359" s="169"/>
      <c r="G359" s="163" t="s">
        <v>89</v>
      </c>
      <c r="H359" s="164" t="s">
        <v>90</v>
      </c>
      <c r="I359" s="169" t="s">
        <v>68</v>
      </c>
      <c r="J359" s="163" t="s">
        <v>89</v>
      </c>
      <c r="K359" s="164" t="s">
        <v>90</v>
      </c>
      <c r="L359" s="169"/>
      <c r="M359" s="163" t="s">
        <v>89</v>
      </c>
      <c r="N359" s="164" t="s">
        <v>90</v>
      </c>
      <c r="O359" s="169"/>
      <c r="P359" s="163" t="s">
        <v>89</v>
      </c>
      <c r="Q359" s="164" t="s">
        <v>90</v>
      </c>
      <c r="R359" s="169"/>
      <c r="S359" s="163" t="s">
        <v>89</v>
      </c>
      <c r="T359" s="164" t="s">
        <v>90</v>
      </c>
      <c r="U359" s="169"/>
      <c r="V359" s="163" t="s">
        <v>89</v>
      </c>
      <c r="W359" s="164" t="s">
        <v>90</v>
      </c>
      <c r="X359" s="169"/>
      <c r="Y359" s="163" t="s">
        <v>89</v>
      </c>
      <c r="Z359" s="164" t="s">
        <v>90</v>
      </c>
      <c r="AA359" s="169"/>
      <c r="AB359" s="174" t="s">
        <v>89</v>
      </c>
      <c r="AC359" s="175" t="s">
        <v>90</v>
      </c>
      <c r="AD359" s="169"/>
      <c r="AE359" s="174" t="s">
        <v>89</v>
      </c>
      <c r="AF359" s="175" t="s">
        <v>90</v>
      </c>
      <c r="AG359" s="169"/>
      <c r="AH359" s="174" t="s">
        <v>89</v>
      </c>
      <c r="AI359" s="175" t="s">
        <v>90</v>
      </c>
      <c r="AJ359" s="169"/>
      <c r="AK359" s="174" t="s">
        <v>89</v>
      </c>
      <c r="AL359" s="175" t="s">
        <v>90</v>
      </c>
      <c r="AM359" s="169"/>
      <c r="AN359" s="174" t="s">
        <v>89</v>
      </c>
      <c r="AO359" s="175" t="s">
        <v>90</v>
      </c>
      <c r="AP359" s="169"/>
      <c r="AQ359" s="174" t="s">
        <v>89</v>
      </c>
      <c r="AR359" s="175" t="s">
        <v>90</v>
      </c>
      <c r="AS359" s="189"/>
      <c r="AT359" s="169"/>
      <c r="AU359" s="1005"/>
      <c r="AV359" s="930"/>
      <c r="AW359" s="918"/>
      <c r="AX359" s="918"/>
      <c r="AY359" s="918"/>
      <c r="AZ359" s="918"/>
      <c r="BA359" s="917"/>
      <c r="BB359" s="190"/>
      <c r="BC359" s="190"/>
      <c r="BD359" s="190"/>
      <c r="BE359" s="190"/>
      <c r="BF359" s="190"/>
      <c r="BG359" s="190"/>
      <c r="BH359" s="190"/>
      <c r="BI359" s="190"/>
      <c r="BJ359" s="190"/>
      <c r="BK359" s="190"/>
      <c r="BL359" s="190"/>
    </row>
    <row r="360" spans="1:64" s="191" customFormat="1" ht="17" thickTop="1" x14ac:dyDescent="0.35">
      <c r="A360" s="190"/>
      <c r="B360" s="1001"/>
      <c r="C360" s="138"/>
      <c r="D360" s="165">
        <v>0</v>
      </c>
      <c r="E360" s="166" t="str">
        <f>VLOOKUP(D364,'[1]FDN Details'!$B336:Q814,16,0)</f>
        <v>-</v>
      </c>
      <c r="F360" s="178">
        <f>VLOOKUP(D364,'[1]FDN Details'!$B336:P814,15,0)</f>
        <v>464.07799999999997</v>
      </c>
      <c r="G360" s="165">
        <v>0</v>
      </c>
      <c r="H360" s="166" t="str">
        <f>VLOOKUP(G364,'[1]FDN Details'!$B336:T814,16,0)</f>
        <v>-</v>
      </c>
      <c r="I360" s="178">
        <f>VLOOKUP(G364,'[1]FDN Details'!$B336:S814,15,0)</f>
        <v>180</v>
      </c>
      <c r="J360" s="165">
        <v>0</v>
      </c>
      <c r="K360" s="166" t="str">
        <f>VLOOKUP(J364,'[1]FDN Details'!$B336:W814,16,0)</f>
        <v>-</v>
      </c>
      <c r="L360" s="178">
        <f>VLOOKUP(J364,'[1]FDN Details'!$B336:V814,15,0)</f>
        <v>360</v>
      </c>
      <c r="M360" s="165">
        <v>0</v>
      </c>
      <c r="N360" s="166" t="str">
        <f>VLOOKUP(M364,'[1]FDN Details'!$B336:Z814,16,0)</f>
        <v>-</v>
      </c>
      <c r="O360" s="178">
        <f>VLOOKUP(M364,'[1]FDN Details'!$B336:Y814,15,0)</f>
        <v>310</v>
      </c>
      <c r="P360" s="165">
        <v>0</v>
      </c>
      <c r="Q360" s="166" t="str">
        <f>VLOOKUP(P364,'[1]FDN Details'!$B336:AC814,16,0)</f>
        <v>-</v>
      </c>
      <c r="R360" s="178">
        <f>VLOOKUP(P364,'[1]FDN Details'!$B336:AB814,15,0)</f>
        <v>362</v>
      </c>
      <c r="S360" s="165">
        <v>0</v>
      </c>
      <c r="T360" s="166" t="str">
        <f>VLOOKUP(S364,'[1]FDN Details'!$B336:AF814,16,0)</f>
        <v>-</v>
      </c>
      <c r="U360" s="178">
        <f>VLOOKUP(S364,'[1]FDN Details'!$B336:AE814,15,0)</f>
        <v>251</v>
      </c>
      <c r="V360" s="165">
        <v>0</v>
      </c>
      <c r="W360" s="166" t="str">
        <f>VLOOKUP(V364,'[1]FDN Details'!$B336:AI814,16,0)</f>
        <v>-</v>
      </c>
      <c r="X360" s="178">
        <f>VLOOKUP(V364,'[1]FDN Details'!$B336:AH814,15,0)</f>
        <v>222</v>
      </c>
      <c r="Y360" s="165">
        <v>0</v>
      </c>
      <c r="Z360" s="166" t="str">
        <f>VLOOKUP(Y364,'[1]FDN Details'!$B336:AL814,16,0)</f>
        <v>-</v>
      </c>
      <c r="AA360" s="178">
        <f>VLOOKUP(Y364,'[1]FDN Details'!$B336:AK814,15,0)</f>
        <v>451</v>
      </c>
      <c r="AB360" s="179">
        <v>0</v>
      </c>
      <c r="AC360" s="180" t="str">
        <f>VLOOKUP(AB364,'[1]FDN Details'!$B336:AO814,16,0)</f>
        <v>WFR</v>
      </c>
      <c r="AD360" s="178">
        <f>VLOOKUP(AB364,'[1]FDN Details'!$B336:AN814,15,0)</f>
        <v>394</v>
      </c>
      <c r="AE360" s="179">
        <v>0</v>
      </c>
      <c r="AF360" s="180" t="str">
        <f>VLOOKUP(AE364,'[1]FDN Details'!$B336:AR814,16,0)</f>
        <v>WFR</v>
      </c>
      <c r="AG360" s="178">
        <f>VLOOKUP(AE364,'[1]FDN Details'!$B336:AQ814,15,0)</f>
        <v>452</v>
      </c>
      <c r="AH360" s="179">
        <v>0</v>
      </c>
      <c r="AI360" s="180" t="str">
        <f>VLOOKUP(AH364,'[1]FDN Details'!$B336:AU814,16,0)</f>
        <v>DFR</v>
      </c>
      <c r="AJ360" s="178">
        <f>VLOOKUP(AH364,'[1]FDN Details'!$B336:AT814,15,0)</f>
        <v>396</v>
      </c>
      <c r="AK360" s="179">
        <v>0</v>
      </c>
      <c r="AL360" s="180" t="str">
        <f>VLOOKUP(AK364,'[1]FDN Details'!$B336:AX814,16,0)</f>
        <v>DFR</v>
      </c>
      <c r="AM360" s="178">
        <f>VLOOKUP(AK364,'[1]FDN Details'!$B336:AW814,15,0)</f>
        <v>435</v>
      </c>
      <c r="AN360" s="179">
        <v>0</v>
      </c>
      <c r="AO360" s="180" t="str">
        <f>VLOOKUP(AN364,'[1]FDN Details'!$B336:BA814,16,0)</f>
        <v>DFR</v>
      </c>
      <c r="AP360" s="178">
        <f>VLOOKUP(AN364,'[1]FDN Details'!$B336:AZ814,15,0)</f>
        <v>407</v>
      </c>
      <c r="AQ360" s="179">
        <v>0</v>
      </c>
      <c r="AR360" s="180" t="str">
        <f>VLOOKUP(AQ364,'[1]FDN Details'!$B336:BD814,16,0)</f>
        <v>DFR</v>
      </c>
      <c r="AS360" s="125">
        <f>VLOOKUP(AQ364,'[1]FDN Details'!$B336:BC814,15,0)</f>
        <v>439</v>
      </c>
      <c r="AT360" s="169"/>
      <c r="AU360" s="1005"/>
      <c r="AV360" s="927"/>
      <c r="AW360" s="927"/>
      <c r="AX360" s="927"/>
      <c r="AY360" s="927"/>
      <c r="AZ360" s="927"/>
      <c r="BA360" s="924"/>
      <c r="BB360" s="194">
        <f>SUM(F360:AS360)</f>
        <v>5123.0779999999995</v>
      </c>
      <c r="BC360" s="190"/>
      <c r="BD360" s="190"/>
      <c r="BE360" s="190"/>
      <c r="BF360" s="190"/>
      <c r="BG360" s="190"/>
      <c r="BH360" s="190"/>
      <c r="BI360" s="190"/>
      <c r="BJ360" s="190"/>
      <c r="BK360" s="190"/>
      <c r="BL360" s="190"/>
    </row>
    <row r="361" spans="1:64" s="191" customFormat="1" x14ac:dyDescent="0.35">
      <c r="A361" s="190"/>
      <c r="B361" s="1001"/>
      <c r="C361" s="195"/>
      <c r="D361" s="909" t="str">
        <f>VLOOKUP(D364,'[1]FDN Details'!$B347:K825,2)</f>
        <v>131/0</v>
      </c>
      <c r="E361" s="909"/>
      <c r="F361" s="169" t="s">
        <v>127</v>
      </c>
      <c r="G361" s="909" t="str">
        <f>VLOOKUP(G364,'[1]FDN Details'!$B347:N825,2)</f>
        <v>132/0</v>
      </c>
      <c r="H361" s="909"/>
      <c r="I361" s="195"/>
      <c r="J361" s="909" t="str">
        <f>VLOOKUP(J364,'[1]FDN Details'!$B347:Q825,2)</f>
        <v>132/1</v>
      </c>
      <c r="K361" s="909"/>
      <c r="L361" s="195"/>
      <c r="M361" s="909" t="str">
        <f>VLOOKUP(M364,'[1]FDN Details'!$B347:T825,2)</f>
        <v>132/2</v>
      </c>
      <c r="N361" s="909"/>
      <c r="O361" s="195"/>
      <c r="P361" s="909" t="str">
        <f>VLOOKUP(P364,'[1]FDN Details'!$B347:W825,2)</f>
        <v>132/3</v>
      </c>
      <c r="Q361" s="909"/>
      <c r="R361" s="169"/>
      <c r="S361" s="909" t="str">
        <f>VLOOKUP(S364,'[1]FDN Details'!$B347:Z825,2)</f>
        <v>133/0</v>
      </c>
      <c r="T361" s="909"/>
      <c r="U361" s="169" t="s">
        <v>128</v>
      </c>
      <c r="V361" s="909" t="str">
        <f>VLOOKUP(V364,'[1]FDN Details'!$B347:AC825,2)</f>
        <v>134/0</v>
      </c>
      <c r="W361" s="909"/>
      <c r="Y361" s="909" t="str">
        <f>VLOOKUP(Y364,'[1]FDN Details'!$B347:AF825,2)</f>
        <v>134/1</v>
      </c>
      <c r="Z361" s="909"/>
      <c r="AA361" s="169"/>
      <c r="AB361" s="909" t="str">
        <f>VLOOKUP(AB364,'[1]FDN Details'!$B347:AI825,2)</f>
        <v>134/2</v>
      </c>
      <c r="AC361" s="909"/>
      <c r="AD361" s="169"/>
      <c r="AE361" s="909" t="str">
        <f>VLOOKUP(AE364,'[1]FDN Details'!$B347:AL825,2)</f>
        <v>134/3</v>
      </c>
      <c r="AF361" s="909"/>
      <c r="AG361" s="169"/>
      <c r="AH361" s="909" t="str">
        <f>VLOOKUP(AH364,'[1]FDN Details'!$B347:AO825,2)</f>
        <v>134/4</v>
      </c>
      <c r="AI361" s="909"/>
      <c r="AJ361" s="169"/>
      <c r="AK361" s="909" t="str">
        <f>VLOOKUP(AK364,'[1]FDN Details'!$B347:AR825,2)</f>
        <v>134/5</v>
      </c>
      <c r="AL361" s="909"/>
      <c r="AM361" s="196"/>
      <c r="AN361" s="909" t="str">
        <f>VLOOKUP(AN364,'[1]FDN Details'!$B347:AU825,2)</f>
        <v>134/6</v>
      </c>
      <c r="AO361" s="909"/>
      <c r="AP361" s="169"/>
      <c r="AQ361" s="909" t="str">
        <f>VLOOKUP(AQ364,'[1]FDN Details'!$B347:AX825,2)</f>
        <v>134/7</v>
      </c>
      <c r="AR361" s="909"/>
      <c r="AS361" s="195"/>
      <c r="AT361" s="169"/>
      <c r="AU361" s="1005"/>
      <c r="AV361" s="928"/>
      <c r="AW361" s="928"/>
      <c r="AX361" s="928"/>
      <c r="AY361" s="928"/>
      <c r="AZ361" s="928"/>
      <c r="BA361" s="925"/>
      <c r="BB361" s="190"/>
      <c r="BC361" s="190"/>
      <c r="BD361" s="190"/>
      <c r="BE361" s="190"/>
      <c r="BF361" s="190"/>
      <c r="BG361" s="190"/>
      <c r="BH361" s="190"/>
      <c r="BI361" s="190"/>
      <c r="BJ361" s="190"/>
      <c r="BK361" s="190"/>
      <c r="BL361" s="190"/>
    </row>
    <row r="362" spans="1:64" s="191" customFormat="1" x14ac:dyDescent="0.35">
      <c r="A362" s="190"/>
      <c r="B362" s="1001"/>
      <c r="C362" s="195"/>
      <c r="D362" s="909" t="str">
        <f>VLOOKUP(D364,'[1]FDN Details'!$B347:K826,3)</f>
        <v>D45+9</v>
      </c>
      <c r="E362" s="909"/>
      <c r="F362" s="169"/>
      <c r="G362" s="909" t="str">
        <f>VLOOKUP(G364,'[1]FDN Details'!$B347:N826,3)</f>
        <v>D45+9</v>
      </c>
      <c r="H362" s="909"/>
      <c r="I362" s="169"/>
      <c r="J362" s="909" t="str">
        <f>VLOOKUP(J364,'[1]FDN Details'!$B347:Q826,3)</f>
        <v>A+0</v>
      </c>
      <c r="K362" s="909"/>
      <c r="L362" s="169"/>
      <c r="M362" s="909" t="str">
        <f>VLOOKUP(M364,'[1]FDN Details'!$B347:T826,3)</f>
        <v>A+0</v>
      </c>
      <c r="N362" s="909"/>
      <c r="O362" s="169"/>
      <c r="P362" s="909" t="str">
        <f>VLOOKUP(P364,'[1]FDN Details'!$B347:W826,3)</f>
        <v>A+0</v>
      </c>
      <c r="Q362" s="909"/>
      <c r="R362" s="169"/>
      <c r="S362" s="909" t="str">
        <f>VLOOKUP(S364,'[1]FDN Details'!$B347:Z826,3)</f>
        <v>B1+0</v>
      </c>
      <c r="T362" s="909"/>
      <c r="U362" s="169"/>
      <c r="V362" s="909" t="str">
        <f>VLOOKUP(V364,'[1]FDN Details'!$B347:AC826,3)</f>
        <v>B2+6</v>
      </c>
      <c r="W362" s="909"/>
      <c r="X362" s="169"/>
      <c r="Y362" s="909" t="str">
        <f>VLOOKUP(Y364,'[1]FDN Details'!$B347:AF826,3)</f>
        <v>A+9</v>
      </c>
      <c r="Z362" s="909"/>
      <c r="AA362" s="169"/>
      <c r="AB362" s="909" t="str">
        <f>VLOOKUP(AB364,'[1]FDN Details'!$B347:AI826,3)</f>
        <v>A+3</v>
      </c>
      <c r="AC362" s="909"/>
      <c r="AD362" s="169"/>
      <c r="AE362" s="909" t="str">
        <f>VLOOKUP(AE364,'[1]FDN Details'!$B347:AL826,3)</f>
        <v>A+6</v>
      </c>
      <c r="AF362" s="909"/>
      <c r="AG362" s="169"/>
      <c r="AH362" s="909" t="str">
        <f>VLOOKUP(AH364,'[1]FDN Details'!$B347:AO826,3)</f>
        <v>A+3</v>
      </c>
      <c r="AI362" s="909"/>
      <c r="AJ362" s="169"/>
      <c r="AK362" s="909" t="str">
        <f>VLOOKUP(AK364,'[1]FDN Details'!$B347:AR826,3)</f>
        <v>A+0</v>
      </c>
      <c r="AL362" s="909"/>
      <c r="AM362" s="169"/>
      <c r="AN362" s="909" t="str">
        <f>VLOOKUP(AN364,'[1]FDN Details'!$B347:AU826,3)</f>
        <v>A+3</v>
      </c>
      <c r="AO362" s="909"/>
      <c r="AP362" s="169"/>
      <c r="AQ362" s="909" t="str">
        <f>VLOOKUP(AQ364,'[1]FDN Details'!$B347:AX826,3)</f>
        <v>A+3</v>
      </c>
      <c r="AR362" s="909"/>
      <c r="AS362" s="195"/>
      <c r="AT362" s="169"/>
      <c r="AU362" s="1005"/>
      <c r="AV362" s="928"/>
      <c r="AW362" s="928"/>
      <c r="AX362" s="928"/>
      <c r="AY362" s="928"/>
      <c r="AZ362" s="928"/>
      <c r="BA362" s="925"/>
      <c r="BB362" s="190"/>
      <c r="BC362" s="190"/>
      <c r="BD362" s="190"/>
      <c r="BE362" s="190"/>
      <c r="BF362" s="190"/>
      <c r="BG362" s="190"/>
      <c r="BH362" s="190"/>
      <c r="BI362" s="190"/>
      <c r="BJ362" s="190"/>
      <c r="BK362" s="190"/>
      <c r="BL362" s="190"/>
    </row>
    <row r="363" spans="1:64" s="191" customFormat="1" x14ac:dyDescent="0.35">
      <c r="A363" s="190"/>
      <c r="B363" s="1001"/>
      <c r="C363" s="138"/>
      <c r="D363" s="198"/>
      <c r="E363" s="198"/>
      <c r="F363" s="169"/>
      <c r="G363" s="198"/>
      <c r="H363" s="198"/>
      <c r="I363" s="198"/>
      <c r="J363" s="198"/>
      <c r="K363" s="198"/>
      <c r="L363" s="169"/>
      <c r="M363" s="198"/>
      <c r="N363" s="198"/>
      <c r="O363" s="169"/>
      <c r="P363" s="198"/>
      <c r="Q363" s="198"/>
      <c r="R363" s="198"/>
      <c r="S363" s="199"/>
      <c r="T363" s="200"/>
      <c r="U363" s="198"/>
      <c r="V363" s="198"/>
      <c r="W363" s="198"/>
      <c r="X363" s="138"/>
      <c r="Y363" s="198"/>
      <c r="Z363" s="198"/>
      <c r="AA363" s="169"/>
      <c r="AB363" s="198"/>
      <c r="AC363" s="198"/>
      <c r="AD363" s="169"/>
      <c r="AE363" s="198"/>
      <c r="AF363" s="198"/>
      <c r="AG363" s="169"/>
      <c r="AH363" s="198"/>
      <c r="AI363" s="198"/>
      <c r="AJ363" s="188"/>
      <c r="AK363" s="198"/>
      <c r="AL363" s="198"/>
      <c r="AM363" s="188"/>
      <c r="AN363" s="198"/>
      <c r="AO363" s="198"/>
      <c r="AP363" s="188"/>
      <c r="AQ363" s="198"/>
      <c r="AR363" s="198"/>
      <c r="AS363" s="188"/>
      <c r="AT363" s="169"/>
      <c r="AU363" s="1005"/>
      <c r="AV363" s="928"/>
      <c r="AW363" s="928"/>
      <c r="AX363" s="928"/>
      <c r="AY363" s="928"/>
      <c r="AZ363" s="928"/>
      <c r="BA363" s="925"/>
      <c r="BB363" s="190"/>
      <c r="BC363" s="190"/>
      <c r="BD363" s="190"/>
      <c r="BE363" s="190"/>
      <c r="BF363" s="190"/>
      <c r="BG363" s="190"/>
      <c r="BH363" s="190"/>
      <c r="BI363" s="190"/>
      <c r="BJ363" s="190"/>
      <c r="BK363" s="190"/>
      <c r="BL363" s="190"/>
    </row>
    <row r="364" spans="1:64" s="191" customFormat="1" x14ac:dyDescent="0.35">
      <c r="A364" s="190"/>
      <c r="B364" s="1001"/>
      <c r="C364" s="201"/>
      <c r="D364" s="201">
        <f>AQ353+1</f>
        <v>443</v>
      </c>
      <c r="E364" s="201"/>
      <c r="F364" s="202"/>
      <c r="G364" s="201">
        <f>D364+1</f>
        <v>444</v>
      </c>
      <c r="H364" s="201"/>
      <c r="I364" s="202"/>
      <c r="J364" s="201">
        <f>G364+1</f>
        <v>445</v>
      </c>
      <c r="K364" s="201"/>
      <c r="L364" s="202"/>
      <c r="M364" s="201">
        <f>J364+1</f>
        <v>446</v>
      </c>
      <c r="N364" s="201"/>
      <c r="O364" s="202"/>
      <c r="P364" s="201">
        <f>M364+1</f>
        <v>447</v>
      </c>
      <c r="Q364" s="201"/>
      <c r="R364" s="202"/>
      <c r="S364" s="201">
        <f>P364+1</f>
        <v>448</v>
      </c>
      <c r="T364" s="201"/>
      <c r="U364" s="202"/>
      <c r="V364" s="201">
        <f>S364+1</f>
        <v>449</v>
      </c>
      <c r="W364" s="201"/>
      <c r="X364" s="201"/>
      <c r="Y364" s="201">
        <f>V364+1</f>
        <v>450</v>
      </c>
      <c r="Z364" s="201"/>
      <c r="AA364" s="202"/>
      <c r="AB364" s="201">
        <f>Y364+1</f>
        <v>451</v>
      </c>
      <c r="AC364" s="201"/>
      <c r="AD364" s="202"/>
      <c r="AE364" s="201">
        <f>AB364+1</f>
        <v>452</v>
      </c>
      <c r="AF364" s="201"/>
      <c r="AG364" s="202"/>
      <c r="AH364" s="201">
        <f>AE364+1</f>
        <v>453</v>
      </c>
      <c r="AI364" s="201"/>
      <c r="AJ364" s="201"/>
      <c r="AK364" s="201">
        <f>AH364+1</f>
        <v>454</v>
      </c>
      <c r="AL364" s="201"/>
      <c r="AM364" s="201"/>
      <c r="AN364" s="201">
        <f>AK364+1</f>
        <v>455</v>
      </c>
      <c r="AO364" s="201"/>
      <c r="AP364" s="201"/>
      <c r="AQ364" s="201">
        <f>AN364+1</f>
        <v>456</v>
      </c>
      <c r="AR364" s="201"/>
      <c r="AS364" s="201"/>
      <c r="AT364" s="169"/>
      <c r="AU364" s="1005"/>
      <c r="AV364" s="928"/>
      <c r="AW364" s="928"/>
      <c r="AX364" s="928"/>
      <c r="AY364" s="928"/>
      <c r="AZ364" s="928"/>
      <c r="BA364" s="925"/>
      <c r="BB364" s="190"/>
      <c r="BC364" s="190"/>
      <c r="BD364" s="190"/>
      <c r="BE364" s="190"/>
      <c r="BF364" s="190"/>
      <c r="BG364" s="190"/>
      <c r="BH364" s="190"/>
      <c r="BI364" s="190"/>
      <c r="BJ364" s="190"/>
      <c r="BK364" s="190"/>
      <c r="BL364" s="190"/>
    </row>
    <row r="365" spans="1:64" s="191" customFormat="1" x14ac:dyDescent="0.35">
      <c r="A365" s="190"/>
      <c r="B365" s="1001"/>
      <c r="C365" s="920" t="s">
        <v>106</v>
      </c>
      <c r="D365" s="921"/>
      <c r="E365" s="921"/>
      <c r="F365" s="921"/>
      <c r="G365" s="921"/>
      <c r="H365" s="921"/>
      <c r="I365" s="921"/>
      <c r="J365" s="921"/>
      <c r="K365" s="921"/>
      <c r="L365" s="921"/>
      <c r="M365" s="921"/>
      <c r="N365" s="921"/>
      <c r="O365" s="921"/>
      <c r="P365" s="921"/>
      <c r="Q365" s="921"/>
      <c r="R365" s="921"/>
      <c r="S365" s="921"/>
      <c r="T365" s="921"/>
      <c r="U365" s="921"/>
      <c r="V365" s="921"/>
      <c r="W365" s="921"/>
      <c r="X365" s="921"/>
      <c r="Y365" s="921"/>
      <c r="Z365" s="921"/>
      <c r="AA365" s="921"/>
      <c r="AB365" s="921"/>
      <c r="AC365" s="921"/>
      <c r="AD365" s="921"/>
      <c r="AE365" s="921"/>
      <c r="AF365" s="921"/>
      <c r="AG365" s="921"/>
      <c r="AH365" s="921"/>
      <c r="AI365" s="921"/>
      <c r="AJ365" s="921"/>
      <c r="AK365" s="921"/>
      <c r="AL365" s="921"/>
      <c r="AM365" s="921"/>
      <c r="AN365" s="921"/>
      <c r="AO365" s="921"/>
      <c r="AP365" s="921"/>
      <c r="AQ365" s="921"/>
      <c r="AR365" s="921"/>
      <c r="AS365" s="921"/>
      <c r="AT365" s="169"/>
      <c r="AU365" s="1005"/>
      <c r="AV365" s="928"/>
      <c r="AW365" s="928"/>
      <c r="AX365" s="928"/>
      <c r="AY365" s="928"/>
      <c r="AZ365" s="928"/>
      <c r="BA365" s="925"/>
      <c r="BB365" s="190"/>
      <c r="BC365" s="190"/>
      <c r="BD365" s="190"/>
      <c r="BE365" s="190"/>
      <c r="BF365" s="190"/>
      <c r="BG365" s="190"/>
      <c r="BH365" s="190"/>
      <c r="BI365" s="190"/>
      <c r="BJ365" s="190"/>
      <c r="BK365" s="190"/>
      <c r="BL365" s="190"/>
    </row>
    <row r="366" spans="1:64" s="191" customFormat="1" x14ac:dyDescent="0.35">
      <c r="A366" s="190"/>
      <c r="B366" s="1001"/>
      <c r="C366" s="187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69"/>
      <c r="AU366" s="1005"/>
      <c r="AV366" s="928"/>
      <c r="AW366" s="928"/>
      <c r="AX366" s="928"/>
      <c r="AY366" s="928"/>
      <c r="AZ366" s="928"/>
      <c r="BA366" s="925"/>
      <c r="BB366" s="190"/>
      <c r="BC366" s="190"/>
      <c r="BD366" s="190"/>
      <c r="BE366" s="190"/>
      <c r="BF366" s="190"/>
      <c r="BG366" s="190"/>
      <c r="BH366" s="190"/>
      <c r="BI366" s="190"/>
      <c r="BJ366" s="190"/>
      <c r="BK366" s="190"/>
      <c r="BL366" s="190"/>
    </row>
    <row r="367" spans="1:64" s="191" customFormat="1" x14ac:dyDescent="0.35">
      <c r="A367" s="190"/>
      <c r="B367" s="1001"/>
      <c r="C367" s="138"/>
      <c r="D367" s="138"/>
      <c r="E367" s="138" t="s">
        <v>2352</v>
      </c>
      <c r="F367" s="169"/>
      <c r="G367" s="138"/>
      <c r="H367" s="138" t="s">
        <v>2352</v>
      </c>
      <c r="I367" s="169"/>
      <c r="J367" s="138"/>
      <c r="K367" s="138"/>
      <c r="L367" s="169"/>
      <c r="M367" s="138"/>
      <c r="N367" s="138"/>
      <c r="O367" s="169"/>
      <c r="P367" s="138"/>
      <c r="Q367" s="138"/>
      <c r="R367" s="169"/>
      <c r="S367" s="138"/>
      <c r="T367" s="138"/>
      <c r="U367" s="203"/>
      <c r="V367" s="138"/>
      <c r="W367" s="138"/>
      <c r="X367" s="169"/>
      <c r="Y367" s="138"/>
      <c r="Z367" s="138"/>
      <c r="AA367" s="169"/>
      <c r="AB367" s="138"/>
      <c r="AC367" s="138"/>
      <c r="AD367" s="169"/>
      <c r="AE367" s="138"/>
      <c r="AF367" s="138"/>
      <c r="AG367" s="169"/>
      <c r="AH367" s="138"/>
      <c r="AI367" s="138"/>
      <c r="AJ367" s="169"/>
      <c r="AK367" s="138"/>
      <c r="AL367" s="138"/>
      <c r="AM367" s="169"/>
      <c r="AN367" s="138"/>
      <c r="AO367" s="138"/>
      <c r="AP367" s="203"/>
      <c r="AQ367" s="138"/>
      <c r="AR367" s="138"/>
      <c r="AS367" s="169"/>
      <c r="AT367" s="169"/>
      <c r="AU367" s="1005"/>
      <c r="AV367" s="928"/>
      <c r="AW367" s="928"/>
      <c r="AX367" s="928"/>
      <c r="AY367" s="928"/>
      <c r="AZ367" s="928"/>
      <c r="BA367" s="925"/>
      <c r="BB367" s="190"/>
      <c r="BC367" s="190"/>
      <c r="BD367" s="190"/>
      <c r="BE367" s="190"/>
      <c r="BF367" s="190"/>
      <c r="BG367" s="190"/>
      <c r="BH367" s="190"/>
      <c r="BI367" s="190"/>
      <c r="BJ367" s="190"/>
      <c r="BK367" s="190"/>
      <c r="BL367" s="190"/>
    </row>
    <row r="368" spans="1:64" s="191" customFormat="1" ht="17" thickBot="1" x14ac:dyDescent="0.4">
      <c r="A368" s="190"/>
      <c r="B368" s="1001"/>
      <c r="C368" s="138"/>
      <c r="D368" s="167" t="s">
        <v>107</v>
      </c>
      <c r="E368" s="168"/>
      <c r="F368" s="169"/>
      <c r="G368" s="923" t="s">
        <v>107</v>
      </c>
      <c r="H368" s="923"/>
      <c r="I368" s="169"/>
      <c r="J368" s="923"/>
      <c r="K368" s="923"/>
      <c r="L368" s="169"/>
      <c r="M368" s="923"/>
      <c r="N368" s="923"/>
      <c r="O368" s="169"/>
      <c r="P368" s="923" t="s">
        <v>107</v>
      </c>
      <c r="Q368" s="923"/>
      <c r="R368" s="169"/>
      <c r="S368" s="923" t="s">
        <v>107</v>
      </c>
      <c r="T368" s="923"/>
      <c r="U368" s="169"/>
      <c r="V368" s="923" t="s">
        <v>107</v>
      </c>
      <c r="W368" s="923"/>
      <c r="X368" s="169"/>
      <c r="Y368" s="923" t="s">
        <v>107</v>
      </c>
      <c r="Z368" s="923"/>
      <c r="AA368" s="169"/>
      <c r="AB368" s="923" t="s">
        <v>107</v>
      </c>
      <c r="AC368" s="923"/>
      <c r="AD368" s="169"/>
      <c r="AE368" s="923" t="s">
        <v>107</v>
      </c>
      <c r="AF368" s="923"/>
      <c r="AG368" s="169"/>
      <c r="AH368" s="923" t="s">
        <v>107</v>
      </c>
      <c r="AI368" s="923"/>
      <c r="AJ368" s="169"/>
      <c r="AK368" s="923" t="s">
        <v>107</v>
      </c>
      <c r="AL368" s="923"/>
      <c r="AM368" s="169"/>
      <c r="AN368" s="923" t="s">
        <v>107</v>
      </c>
      <c r="AO368" s="923"/>
      <c r="AP368" s="169"/>
      <c r="AQ368" s="922"/>
      <c r="AR368" s="922"/>
      <c r="AS368" s="169"/>
      <c r="AT368" s="169"/>
      <c r="AU368" s="1005"/>
      <c r="AV368" s="929"/>
      <c r="AW368" s="929"/>
      <c r="AX368" s="929"/>
      <c r="AY368" s="929"/>
      <c r="AZ368" s="929"/>
      <c r="BA368" s="926"/>
      <c r="BB368" s="190"/>
      <c r="BC368" s="190"/>
      <c r="BD368" s="190"/>
      <c r="BE368" s="190"/>
      <c r="BF368" s="190"/>
      <c r="BG368" s="190"/>
      <c r="BH368" s="190"/>
      <c r="BI368" s="190"/>
      <c r="BJ368" s="190"/>
      <c r="BK368" s="190"/>
      <c r="BL368" s="190"/>
    </row>
    <row r="369" spans="1:64" ht="17.5" thickTop="1" thickBot="1" x14ac:dyDescent="0.4">
      <c r="A369" s="77"/>
      <c r="B369" s="1001"/>
      <c r="C369" s="105"/>
      <c r="D369" s="170" t="s">
        <v>85</v>
      </c>
      <c r="E369" s="171" t="s">
        <v>86</v>
      </c>
      <c r="F369" s="169"/>
      <c r="G369" s="170" t="s">
        <v>85</v>
      </c>
      <c r="H369" s="171" t="s">
        <v>86</v>
      </c>
      <c r="I369" s="169"/>
      <c r="J369" s="161" t="s">
        <v>85</v>
      </c>
      <c r="K369" s="162" t="s">
        <v>86</v>
      </c>
      <c r="L369" s="169"/>
      <c r="M369" s="161" t="s">
        <v>85</v>
      </c>
      <c r="N369" s="162" t="s">
        <v>86</v>
      </c>
      <c r="O369" s="169"/>
      <c r="P369" s="170" t="s">
        <v>85</v>
      </c>
      <c r="Q369" s="171" t="s">
        <v>86</v>
      </c>
      <c r="R369" s="169"/>
      <c r="S369" s="170" t="s">
        <v>85</v>
      </c>
      <c r="T369" s="171" t="s">
        <v>86</v>
      </c>
      <c r="U369" s="169"/>
      <c r="V369" s="170" t="s">
        <v>85</v>
      </c>
      <c r="W369" s="171" t="s">
        <v>86</v>
      </c>
      <c r="X369" s="169"/>
      <c r="Y369" s="170" t="s">
        <v>85</v>
      </c>
      <c r="Z369" s="171" t="s">
        <v>86</v>
      </c>
      <c r="AA369" s="169"/>
      <c r="AB369" s="170" t="s">
        <v>85</v>
      </c>
      <c r="AC369" s="171" t="s">
        <v>86</v>
      </c>
      <c r="AD369" s="169"/>
      <c r="AE369" s="170" t="s">
        <v>85</v>
      </c>
      <c r="AF369" s="171" t="s">
        <v>86</v>
      </c>
      <c r="AG369" s="169"/>
      <c r="AH369" s="170" t="s">
        <v>85</v>
      </c>
      <c r="AI369" s="171" t="s">
        <v>86</v>
      </c>
      <c r="AJ369" s="169"/>
      <c r="AK369" s="170" t="s">
        <v>85</v>
      </c>
      <c r="AL369" s="171" t="s">
        <v>86</v>
      </c>
      <c r="AM369" s="169"/>
      <c r="AN369" s="170" t="s">
        <v>85</v>
      </c>
      <c r="AO369" s="171" t="s">
        <v>86</v>
      </c>
      <c r="AP369" s="105"/>
      <c r="AQ369" s="150" t="s">
        <v>85</v>
      </c>
      <c r="AR369" s="151" t="s">
        <v>86</v>
      </c>
      <c r="AS369" s="156"/>
      <c r="AT369" s="105"/>
      <c r="AU369" s="1005"/>
      <c r="AV369" s="918">
        <v>14</v>
      </c>
      <c r="AW369" s="918">
        <f>COUNTIF(D368:AR369,"FC")</f>
        <v>11</v>
      </c>
      <c r="AX369" s="918">
        <f>COUNTIF(C366:AR367,"EC")</f>
        <v>2</v>
      </c>
      <c r="AY369" s="918">
        <f>COUNTIF(A371:AR372,"E")</f>
        <v>9</v>
      </c>
      <c r="AZ369" s="918">
        <f>COUNTIF(J368:AR368,"TW")</f>
        <v>0</v>
      </c>
      <c r="BA369" s="91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</row>
    <row r="370" spans="1:64" ht="17.5" thickTop="1" thickBot="1" x14ac:dyDescent="0.4">
      <c r="A370" s="77"/>
      <c r="B370" s="1001"/>
      <c r="C370" s="105"/>
      <c r="D370" s="174" t="s">
        <v>89</v>
      </c>
      <c r="E370" s="175" t="s">
        <v>90</v>
      </c>
      <c r="F370" s="169"/>
      <c r="G370" s="174" t="s">
        <v>89</v>
      </c>
      <c r="H370" s="175" t="s">
        <v>90</v>
      </c>
      <c r="I370" s="169" t="s">
        <v>68</v>
      </c>
      <c r="J370" s="163" t="s">
        <v>89</v>
      </c>
      <c r="K370" s="164" t="s">
        <v>90</v>
      </c>
      <c r="L370" s="169"/>
      <c r="M370" s="163" t="s">
        <v>89</v>
      </c>
      <c r="N370" s="164" t="s">
        <v>90</v>
      </c>
      <c r="O370" s="169"/>
      <c r="P370" s="174" t="s">
        <v>89</v>
      </c>
      <c r="Q370" s="175" t="s">
        <v>90</v>
      </c>
      <c r="R370" s="169"/>
      <c r="S370" s="174" t="s">
        <v>89</v>
      </c>
      <c r="T370" s="175" t="s">
        <v>90</v>
      </c>
      <c r="U370" s="169"/>
      <c r="V370" s="174" t="s">
        <v>89</v>
      </c>
      <c r="W370" s="175" t="s">
        <v>90</v>
      </c>
      <c r="X370" s="169"/>
      <c r="Y370" s="174" t="s">
        <v>89</v>
      </c>
      <c r="Z370" s="175" t="s">
        <v>90</v>
      </c>
      <c r="AA370" s="169"/>
      <c r="AB370" s="174" t="s">
        <v>89</v>
      </c>
      <c r="AC370" s="175" t="s">
        <v>90</v>
      </c>
      <c r="AD370" s="169"/>
      <c r="AE370" s="174" t="s">
        <v>89</v>
      </c>
      <c r="AF370" s="175" t="s">
        <v>90</v>
      </c>
      <c r="AG370" s="169"/>
      <c r="AH370" s="174" t="s">
        <v>89</v>
      </c>
      <c r="AI370" s="175" t="s">
        <v>90</v>
      </c>
      <c r="AJ370" s="169"/>
      <c r="AK370" s="174" t="s">
        <v>89</v>
      </c>
      <c r="AL370" s="175" t="s">
        <v>90</v>
      </c>
      <c r="AM370" s="169"/>
      <c r="AN370" s="174" t="s">
        <v>89</v>
      </c>
      <c r="AO370" s="175" t="s">
        <v>90</v>
      </c>
      <c r="AP370" s="105"/>
      <c r="AQ370" s="153" t="s">
        <v>89</v>
      </c>
      <c r="AR370" s="154" t="s">
        <v>90</v>
      </c>
      <c r="AS370" s="156"/>
      <c r="AT370" s="105"/>
      <c r="AU370" s="1005"/>
      <c r="AV370" s="918"/>
      <c r="AW370" s="918"/>
      <c r="AX370" s="918"/>
      <c r="AY370" s="918"/>
      <c r="AZ370" s="918"/>
      <c r="BA370" s="91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</row>
    <row r="371" spans="1:64" ht="17.5" thickTop="1" thickBot="1" x14ac:dyDescent="0.4">
      <c r="A371" s="77"/>
      <c r="B371" s="1001"/>
      <c r="C371" s="80"/>
      <c r="D371" s="179"/>
      <c r="E371" s="180" t="str">
        <f>VLOOKUP(D375,'[1]FDN Details'!$B347:Q825,16,0)</f>
        <v>WFR</v>
      </c>
      <c r="F371" s="178">
        <f>VLOOKUP(D375,'[1]FDN Details'!$B347:P825,15,0)</f>
        <v>410</v>
      </c>
      <c r="G371" s="179" t="s">
        <v>108</v>
      </c>
      <c r="H371" s="180" t="str">
        <f>VLOOKUP(G375,'[1]FDN Details'!$B347:T825,16,0)</f>
        <v>WET PADDY</v>
      </c>
      <c r="I371" s="178">
        <f>VLOOKUP(G375,'[1]FDN Details'!$B347:S825,15,0)</f>
        <v>384</v>
      </c>
      <c r="J371" s="165">
        <v>0</v>
      </c>
      <c r="K371" s="166" t="str">
        <f>VLOOKUP(J375,'[1]FDN Details'!$B347:W825,16,0)</f>
        <v>-</v>
      </c>
      <c r="L371" s="178">
        <f>VLOOKUP(J375,'[1]FDN Details'!$B347:V825,15,0)</f>
        <v>372.65800000000002</v>
      </c>
      <c r="M371" s="165">
        <v>0</v>
      </c>
      <c r="N371" s="166" t="str">
        <f>VLOOKUP(M375,'[1]FDN Details'!$B347:Z825,16,0)</f>
        <v>-</v>
      </c>
      <c r="O371" s="178">
        <f>VLOOKUP(M375,'[1]FDN Details'!$B347:Y825,15,0)</f>
        <v>526.70399999999995</v>
      </c>
      <c r="P371" s="179" t="s">
        <v>108</v>
      </c>
      <c r="Q371" s="180" t="str">
        <f>VLOOKUP(P375,'[1]FDN Details'!$B347:AC825,16,0)</f>
        <v>WET PADDY</v>
      </c>
      <c r="R371" s="178">
        <f>VLOOKUP(P375,'[1]FDN Details'!$B347:AB825,15,0)</f>
        <v>455</v>
      </c>
      <c r="S371" s="179" t="s">
        <v>108</v>
      </c>
      <c r="T371" s="180" t="str">
        <f>VLOOKUP(S375,'[1]FDN Details'!$B347:AF825,16,0)</f>
        <v>WET PADDY</v>
      </c>
      <c r="U371" s="178">
        <f>VLOOKUP(S375,'[1]FDN Details'!$B347:AE825,15,0)</f>
        <v>394</v>
      </c>
      <c r="V371" s="179">
        <v>0</v>
      </c>
      <c r="W371" s="180" t="str">
        <f>VLOOKUP(V375,'[1]FDN Details'!$B347:AI825,16,0)</f>
        <v>DFR</v>
      </c>
      <c r="X371" s="178">
        <f>VLOOKUP(V375,'[1]FDN Details'!$B347:AH825,15,0)</f>
        <v>444</v>
      </c>
      <c r="Y371" s="179" t="s">
        <v>108</v>
      </c>
      <c r="Z371" s="180" t="str">
        <f>VLOOKUP(Y375,'[1]FDN Details'!$B347:AL825,16,0)</f>
        <v>WET PADDY</v>
      </c>
      <c r="AA371" s="178">
        <f>VLOOKUP(Y375,'[1]FDN Details'!$B347:AK825,15,0)</f>
        <v>405</v>
      </c>
      <c r="AB371" s="179" t="s">
        <v>108</v>
      </c>
      <c r="AC371" s="180" t="str">
        <f>VLOOKUP(AB375,'[1]FDN Details'!$B347:AO825,16,0)</f>
        <v>WET PADDY</v>
      </c>
      <c r="AD371" s="178">
        <f>VLOOKUP(AB375,'[1]FDN Details'!$B347:AN825,15,0)</f>
        <v>404</v>
      </c>
      <c r="AE371" s="179" t="s">
        <v>108</v>
      </c>
      <c r="AF371" s="180" t="str">
        <f>VLOOKUP(AE375,'[1]FDN Details'!$B347:AR825,16,0)</f>
        <v>WET PADDY</v>
      </c>
      <c r="AG371" s="178">
        <f>VLOOKUP(AE375,'[1]FDN Details'!$B347:AQ825,15,0)</f>
        <v>400</v>
      </c>
      <c r="AH371" s="179" t="s">
        <v>108</v>
      </c>
      <c r="AI371" s="180" t="str">
        <f>VLOOKUP(AH375,'[1]FDN Details'!$B347:AU825,16,0)</f>
        <v>WET PADDY</v>
      </c>
      <c r="AJ371" s="178">
        <f>VLOOKUP(AH375,'[1]FDN Details'!$B347:AT825,15,0)</f>
        <v>401</v>
      </c>
      <c r="AK371" s="179" t="s">
        <v>108</v>
      </c>
      <c r="AL371" s="180" t="str">
        <f>VLOOKUP(AK375,'[1]FDN Details'!$B347:AX825,16,0)</f>
        <v>WET PADDY</v>
      </c>
      <c r="AM371" s="178">
        <f>VLOOKUP(AK375,'[1]FDN Details'!$B347:AW825,15,0)</f>
        <v>384</v>
      </c>
      <c r="AN371" s="179" t="s">
        <v>108</v>
      </c>
      <c r="AO371" s="180" t="str">
        <f>VLOOKUP(AN375,'[1]FDN Details'!$B347:BA825,16,0)</f>
        <v>WET PADDY</v>
      </c>
      <c r="AP371" s="125">
        <f>VLOOKUP(AN375,'[1]FDN Details'!$B347:AZ825,15,0)</f>
        <v>383</v>
      </c>
      <c r="AQ371" s="119">
        <v>0</v>
      </c>
      <c r="AR371" s="124" t="str">
        <f>VLOOKUP(AQ375,'[1]FDN Details'!$B347:BD825,16,0)</f>
        <v>-</v>
      </c>
      <c r="AS371" s="125">
        <f>VLOOKUP(AQ375,'[1]FDN Details'!$B347:BC825,15,0)</f>
        <v>397</v>
      </c>
      <c r="AT371" s="105"/>
      <c r="AU371" s="1005"/>
      <c r="AV371" s="918"/>
      <c r="AW371" s="918"/>
      <c r="AX371" s="918"/>
      <c r="AY371" s="918"/>
      <c r="AZ371" s="918"/>
      <c r="BA371" s="917"/>
      <c r="BB371" s="83">
        <f>SUM(F371:AS371)</f>
        <v>5760.3620000000001</v>
      </c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</row>
    <row r="372" spans="1:64" ht="17" thickTop="1" x14ac:dyDescent="0.35">
      <c r="A372" s="77"/>
      <c r="B372" s="1001"/>
      <c r="C372" s="132"/>
      <c r="D372" s="909" t="str">
        <f>VLOOKUP(D375,'[1]FDN Details'!$B358:K836,2)</f>
        <v>134/8</v>
      </c>
      <c r="E372" s="909"/>
      <c r="F372" s="105"/>
      <c r="G372" s="909" t="str">
        <f>VLOOKUP(G375,'[1]FDN Details'!$B358:N836,2)</f>
        <v>134/9</v>
      </c>
      <c r="H372" s="909"/>
      <c r="I372" s="132"/>
      <c r="J372" s="909" t="str">
        <f>VLOOKUP(J375,'[1]FDN Details'!$B358:Q836,2)</f>
        <v>135/0</v>
      </c>
      <c r="K372" s="909"/>
      <c r="L372" s="132"/>
      <c r="M372" s="909" t="str">
        <f>VLOOKUP(M375,'[1]FDN Details'!$B358:T836,2)</f>
        <v>136/0</v>
      </c>
      <c r="N372" s="909"/>
      <c r="O372" s="132"/>
      <c r="P372" s="909" t="str">
        <f>VLOOKUP(P375,'[1]FDN Details'!$B358:W836,2)</f>
        <v>136/1</v>
      </c>
      <c r="Q372" s="909"/>
      <c r="R372" s="105"/>
      <c r="S372" s="909" t="str">
        <f>VLOOKUP(S375,'[1]FDN Details'!$B358:Z836,2)</f>
        <v>136/2</v>
      </c>
      <c r="T372" s="909"/>
      <c r="U372" s="105"/>
      <c r="V372" s="909" t="str">
        <f>VLOOKUP(V375,'[1]FDN Details'!$B358:AC836,2)</f>
        <v>136/3</v>
      </c>
      <c r="W372" s="909"/>
      <c r="X372" s="105"/>
      <c r="Y372" s="909" t="str">
        <f>VLOOKUP(Y375,'[1]FDN Details'!$B358:AF836,2)</f>
        <v>136/4</v>
      </c>
      <c r="Z372" s="909"/>
      <c r="AA372" s="105"/>
      <c r="AB372" s="909" t="str">
        <f>VLOOKUP(AB375,'[1]FDN Details'!$B358:AI836,2)</f>
        <v>136/5</v>
      </c>
      <c r="AC372" s="909"/>
      <c r="AD372" s="105"/>
      <c r="AE372" s="909" t="str">
        <f>VLOOKUP(AE375,'[1]FDN Details'!$B358:AL836,2)</f>
        <v>136/6</v>
      </c>
      <c r="AF372" s="909"/>
      <c r="AG372" s="105"/>
      <c r="AH372" s="909" t="str">
        <f>VLOOKUP(AH375,'[1]FDN Details'!$B358:AO836,2)</f>
        <v>136/7</v>
      </c>
      <c r="AI372" s="909"/>
      <c r="AJ372" s="105"/>
      <c r="AK372" s="909" t="str">
        <f>VLOOKUP(AK375,'[1]FDN Details'!$B358:AR836,2)</f>
        <v>136/8</v>
      </c>
      <c r="AL372" s="909"/>
      <c r="AM372" s="155"/>
      <c r="AN372" s="909" t="str">
        <f>VLOOKUP(AN375,'[1]FDN Details'!$B358:AU836,2)</f>
        <v>136/9</v>
      </c>
      <c r="AO372" s="909"/>
      <c r="AP372" s="105"/>
      <c r="AQ372" s="909" t="str">
        <f>VLOOKUP(AQ375,'[1]FDN Details'!$B358:AX836,2)</f>
        <v>139/0</v>
      </c>
      <c r="AR372" s="909"/>
      <c r="AS372" s="132"/>
      <c r="AT372" s="105"/>
      <c r="AU372" s="1005"/>
      <c r="AV372" s="110"/>
      <c r="AW372" s="110"/>
      <c r="AX372" s="110"/>
      <c r="AY372" s="110"/>
      <c r="AZ372" s="110"/>
      <c r="BA372" s="114"/>
      <c r="BB372" s="83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</row>
    <row r="373" spans="1:64" x14ac:dyDescent="0.35">
      <c r="A373" s="77"/>
      <c r="B373" s="1001"/>
      <c r="C373" s="132"/>
      <c r="D373" s="909" t="str">
        <f>VLOOKUP(D375,'[1]FDN Details'!$B358:K837,3)</f>
        <v>A+3</v>
      </c>
      <c r="E373" s="909"/>
      <c r="F373" s="105"/>
      <c r="G373" s="909" t="str">
        <f>VLOOKUP(G375,'[1]FDN Details'!$B358:N837,3)</f>
        <v>A+0</v>
      </c>
      <c r="H373" s="909"/>
      <c r="I373" s="105"/>
      <c r="J373" s="909" t="str">
        <f>VLOOKUP(J375,'[1]FDN Details'!$B358:Q837,3)</f>
        <v>B2+9</v>
      </c>
      <c r="K373" s="909"/>
      <c r="L373" s="105"/>
      <c r="M373" s="909" t="str">
        <f>VLOOKUP(M375,'[1]FDN Details'!$B358:T837,3)</f>
        <v>C2+9</v>
      </c>
      <c r="N373" s="909"/>
      <c r="O373" s="105"/>
      <c r="P373" s="909" t="str">
        <f>VLOOKUP(P375,'[1]FDN Details'!$B358:W837,3)</f>
        <v>A+0</v>
      </c>
      <c r="Q373" s="909"/>
      <c r="R373" s="105"/>
      <c r="S373" s="909" t="str">
        <f>VLOOKUP(S375,'[1]FDN Details'!$B358:Z837,3)</f>
        <v>A+3</v>
      </c>
      <c r="T373" s="909"/>
      <c r="U373" s="105"/>
      <c r="V373" s="909" t="str">
        <f>VLOOKUP(V375,'[1]FDN Details'!$B358:AC837,3)</f>
        <v>A+3</v>
      </c>
      <c r="W373" s="909"/>
      <c r="X373" s="105"/>
      <c r="Y373" s="909" t="str">
        <f>VLOOKUP(Y375,'[1]FDN Details'!$B358:AF837,3)</f>
        <v>A+0</v>
      </c>
      <c r="Z373" s="909"/>
      <c r="AA373" s="105"/>
      <c r="AB373" s="909" t="str">
        <f>VLOOKUP(AB375,'[1]FDN Details'!$B358:AI837,3)</f>
        <v>A+0</v>
      </c>
      <c r="AC373" s="909"/>
      <c r="AD373" s="105"/>
      <c r="AE373" s="909" t="str">
        <f>VLOOKUP(AE375,'[1]FDN Details'!$B358:AL837,3)</f>
        <v>A+0</v>
      </c>
      <c r="AF373" s="909"/>
      <c r="AG373" s="105"/>
      <c r="AH373" s="909" t="str">
        <f>VLOOKUP(AH375,'[1]FDN Details'!$B358:AO837,3)</f>
        <v>A+0</v>
      </c>
      <c r="AI373" s="909"/>
      <c r="AJ373" s="105"/>
      <c r="AK373" s="909" t="str">
        <f>VLOOKUP(AK375,'[1]FDN Details'!$B358:AR837,3)</f>
        <v>A+0</v>
      </c>
      <c r="AL373" s="909"/>
      <c r="AM373" s="105"/>
      <c r="AN373" s="909" t="str">
        <f>VLOOKUP(AN375,'[1]FDN Details'!$B358:AU837,3)</f>
        <v>A+0</v>
      </c>
      <c r="AO373" s="909"/>
      <c r="AP373" s="105"/>
      <c r="AQ373" s="909" t="str">
        <f>VLOOKUP(AQ375,'[1]FDN Details'!$B358:AX837,3)</f>
        <v>B2+0</v>
      </c>
      <c r="AR373" s="909"/>
      <c r="AS373" s="132"/>
      <c r="AT373" s="105"/>
      <c r="AU373" s="1005"/>
      <c r="AV373" s="110"/>
      <c r="AW373" s="110"/>
      <c r="AX373" s="110"/>
      <c r="AY373" s="110"/>
      <c r="AZ373" s="110"/>
      <c r="BA373" s="114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</row>
    <row r="374" spans="1:64" x14ac:dyDescent="0.35">
      <c r="A374" s="77"/>
      <c r="B374" s="1001"/>
      <c r="C374" s="80"/>
      <c r="D374" s="136"/>
      <c r="E374" s="136"/>
      <c r="F374" s="105"/>
      <c r="G374" s="136"/>
      <c r="H374" s="136"/>
      <c r="I374" s="136"/>
      <c r="J374" s="136"/>
      <c r="K374" s="136"/>
      <c r="L374" s="105"/>
      <c r="M374" s="136"/>
      <c r="N374" s="136"/>
      <c r="O374" s="105"/>
      <c r="P374" s="136"/>
      <c r="Q374" s="136"/>
      <c r="R374" s="136"/>
      <c r="S374" s="157"/>
      <c r="T374" s="158"/>
      <c r="U374" s="136"/>
      <c r="V374" s="136"/>
      <c r="W374" s="136"/>
      <c r="X374" s="80"/>
      <c r="Y374" s="136"/>
      <c r="Z374" s="136"/>
      <c r="AA374" s="105"/>
      <c r="AB374" s="136"/>
      <c r="AC374" s="136"/>
      <c r="AD374" s="105"/>
      <c r="AE374" s="136"/>
      <c r="AF374" s="136"/>
      <c r="AG374" s="105"/>
      <c r="AH374" s="136"/>
      <c r="AI374" s="136"/>
      <c r="AJ374" s="141"/>
      <c r="AK374" s="136"/>
      <c r="AL374" s="136"/>
      <c r="AM374" s="141"/>
      <c r="AN374" s="136"/>
      <c r="AO374" s="136"/>
      <c r="AP374" s="141"/>
      <c r="AQ374" s="136"/>
      <c r="AR374" s="136"/>
      <c r="AS374" s="141"/>
      <c r="AT374" s="105"/>
      <c r="AU374" s="1005"/>
      <c r="AV374" s="110"/>
      <c r="AW374" s="110"/>
      <c r="AX374" s="110"/>
      <c r="AY374" s="110"/>
      <c r="AZ374" s="110"/>
      <c r="BA374" s="114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</row>
    <row r="375" spans="1:64" x14ac:dyDescent="0.35">
      <c r="A375" s="77"/>
      <c r="B375" s="1001"/>
      <c r="C375" s="143"/>
      <c r="D375" s="143">
        <f>AQ364+1</f>
        <v>457</v>
      </c>
      <c r="E375" s="143"/>
      <c r="F375" s="131"/>
      <c r="G375" s="143">
        <f>D375+1</f>
        <v>458</v>
      </c>
      <c r="H375" s="143"/>
      <c r="I375" s="131"/>
      <c r="J375" s="143">
        <f>G375+1</f>
        <v>459</v>
      </c>
      <c r="K375" s="143"/>
      <c r="L375" s="131"/>
      <c r="M375" s="143">
        <f>J375+1</f>
        <v>460</v>
      </c>
      <c r="N375" s="143"/>
      <c r="O375" s="131"/>
      <c r="P375" s="143">
        <f>M375+1</f>
        <v>461</v>
      </c>
      <c r="Q375" s="143"/>
      <c r="R375" s="131"/>
      <c r="S375" s="143">
        <f>P375+1</f>
        <v>462</v>
      </c>
      <c r="T375" s="143"/>
      <c r="U375" s="131"/>
      <c r="V375" s="143">
        <f>S375+1</f>
        <v>463</v>
      </c>
      <c r="W375" s="143"/>
      <c r="X375" s="143"/>
      <c r="Y375" s="143">
        <f>V375+1</f>
        <v>464</v>
      </c>
      <c r="Z375" s="143"/>
      <c r="AA375" s="131"/>
      <c r="AB375" s="143">
        <f>Y375+1</f>
        <v>465</v>
      </c>
      <c r="AC375" s="143"/>
      <c r="AD375" s="131"/>
      <c r="AE375" s="143">
        <f>AB375+1</f>
        <v>466</v>
      </c>
      <c r="AF375" s="143"/>
      <c r="AG375" s="131"/>
      <c r="AH375" s="143">
        <f>AE375+1</f>
        <v>467</v>
      </c>
      <c r="AI375" s="143"/>
      <c r="AJ375" s="143"/>
      <c r="AK375" s="143">
        <f>AH375+1</f>
        <v>468</v>
      </c>
      <c r="AL375" s="143"/>
      <c r="AM375" s="143"/>
      <c r="AN375" s="143">
        <f>AK375+1</f>
        <v>469</v>
      </c>
      <c r="AO375" s="143"/>
      <c r="AP375" s="143"/>
      <c r="AQ375" s="143">
        <f>AN375+1</f>
        <v>470</v>
      </c>
      <c r="AR375" s="143"/>
      <c r="AS375" s="143"/>
      <c r="AT375" s="105"/>
      <c r="AU375" s="1005"/>
      <c r="AV375" s="110"/>
      <c r="AW375" s="110"/>
      <c r="AX375" s="110"/>
      <c r="AY375" s="110"/>
      <c r="AZ375" s="110"/>
      <c r="BA375" s="114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</row>
    <row r="376" spans="1:64" x14ac:dyDescent="0.35">
      <c r="A376" s="77"/>
      <c r="B376" s="1001"/>
      <c r="C376" s="920" t="s">
        <v>106</v>
      </c>
      <c r="D376" s="921"/>
      <c r="E376" s="921"/>
      <c r="F376" s="921"/>
      <c r="G376" s="921"/>
      <c r="H376" s="921"/>
      <c r="I376" s="921"/>
      <c r="J376" s="921"/>
      <c r="K376" s="921"/>
      <c r="L376" s="921"/>
      <c r="M376" s="921"/>
      <c r="N376" s="921"/>
      <c r="O376" s="921"/>
      <c r="P376" s="921"/>
      <c r="Q376" s="921"/>
      <c r="R376" s="921"/>
      <c r="S376" s="921"/>
      <c r="T376" s="921"/>
      <c r="U376" s="921"/>
      <c r="V376" s="921"/>
      <c r="W376" s="921"/>
      <c r="X376" s="921"/>
      <c r="Y376" s="921"/>
      <c r="Z376" s="921"/>
      <c r="AA376" s="921"/>
      <c r="AB376" s="921"/>
      <c r="AC376" s="921"/>
      <c r="AD376" s="921"/>
      <c r="AE376" s="921"/>
      <c r="AF376" s="921"/>
      <c r="AG376" s="921"/>
      <c r="AH376" s="921"/>
      <c r="AI376" s="921"/>
      <c r="AJ376" s="921"/>
      <c r="AK376" s="921"/>
      <c r="AL376" s="921"/>
      <c r="AM376" s="921"/>
      <c r="AN376" s="921"/>
      <c r="AO376" s="921"/>
      <c r="AP376" s="921"/>
      <c r="AQ376" s="921"/>
      <c r="AR376" s="921"/>
      <c r="AS376" s="921"/>
      <c r="AT376" s="105"/>
      <c r="AU376" s="1005"/>
      <c r="AV376" s="110"/>
      <c r="AW376" s="110"/>
      <c r="AX376" s="110"/>
      <c r="AY376" s="110"/>
      <c r="AZ376" s="110"/>
      <c r="BA376" s="114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</row>
    <row r="377" spans="1:64" x14ac:dyDescent="0.35">
      <c r="A377" s="77"/>
      <c r="B377" s="1001"/>
      <c r="C377" s="183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  <c r="AL377" s="141"/>
      <c r="AM377" s="141"/>
      <c r="AN377" s="141"/>
      <c r="AO377" s="141"/>
      <c r="AP377" s="141"/>
      <c r="AQ377" s="141"/>
      <c r="AR377" s="141"/>
      <c r="AS377" s="141"/>
      <c r="AT377" s="105"/>
      <c r="AU377" s="1005"/>
      <c r="AV377" s="110"/>
      <c r="AW377" s="110"/>
      <c r="AX377" s="110"/>
      <c r="AY377" s="110"/>
      <c r="AZ377" s="110"/>
      <c r="BA377" s="114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</row>
    <row r="378" spans="1:64" ht="17" thickBot="1" x14ac:dyDescent="0.4">
      <c r="A378" s="77"/>
      <c r="B378" s="1001"/>
      <c r="C378" s="80"/>
      <c r="D378" s="80"/>
      <c r="E378" s="80"/>
      <c r="F378" s="105"/>
      <c r="G378" s="80"/>
      <c r="H378" s="80"/>
      <c r="I378" s="105"/>
      <c r="J378" s="80"/>
      <c r="K378" s="80"/>
      <c r="L378" s="105"/>
      <c r="M378" s="80"/>
      <c r="N378" s="80"/>
      <c r="O378" s="105"/>
      <c r="P378" s="80"/>
      <c r="Q378" s="80"/>
      <c r="R378" s="105"/>
      <c r="S378" s="80"/>
      <c r="T378" s="80"/>
      <c r="U378" s="184"/>
      <c r="V378" s="80"/>
      <c r="W378" s="80"/>
      <c r="X378" s="105"/>
      <c r="Y378" s="80"/>
      <c r="Z378" s="80"/>
      <c r="AA378" s="105"/>
      <c r="AB378" s="80"/>
      <c r="AC378" s="80"/>
      <c r="AD378" s="105"/>
      <c r="AE378" s="80"/>
      <c r="AF378" s="80"/>
      <c r="AG378" s="105"/>
      <c r="AH378" s="80"/>
      <c r="AI378" s="80"/>
      <c r="AJ378" s="105"/>
      <c r="AK378" s="80"/>
      <c r="AL378" s="80"/>
      <c r="AM378" s="105"/>
      <c r="AN378" s="80"/>
      <c r="AO378" s="80"/>
      <c r="AP378" s="184"/>
      <c r="AQ378" s="80"/>
      <c r="AR378" s="80"/>
      <c r="AS378" s="105"/>
      <c r="AT378" s="105"/>
      <c r="AU378" s="1005"/>
      <c r="AV378" s="110"/>
      <c r="AW378" s="110"/>
      <c r="AX378" s="110"/>
      <c r="AY378" s="110"/>
      <c r="AZ378" s="110"/>
      <c r="BA378" s="114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</row>
    <row r="379" spans="1:64" ht="17.5" thickTop="1" thickBot="1" x14ac:dyDescent="0.4">
      <c r="A379" s="77"/>
      <c r="B379" s="1001"/>
      <c r="C379" s="80"/>
      <c r="D379" s="139"/>
      <c r="E379" s="113"/>
      <c r="F379" s="105"/>
      <c r="G379" s="919" t="s">
        <v>107</v>
      </c>
      <c r="H379" s="919"/>
      <c r="I379" s="105"/>
      <c r="J379" s="919" t="s">
        <v>107</v>
      </c>
      <c r="K379" s="919"/>
      <c r="L379" s="105"/>
      <c r="M379" s="919" t="s">
        <v>107</v>
      </c>
      <c r="N379" s="919"/>
      <c r="O379" s="105"/>
      <c r="P379" s="919" t="s">
        <v>107</v>
      </c>
      <c r="Q379" s="919"/>
      <c r="R379" s="105"/>
      <c r="S379" s="919" t="s">
        <v>107</v>
      </c>
      <c r="T379" s="919"/>
      <c r="U379" s="105"/>
      <c r="V379" s="919"/>
      <c r="W379" s="919"/>
      <c r="X379" s="105"/>
      <c r="Y379" s="919"/>
      <c r="Z379" s="919"/>
      <c r="AA379" s="105"/>
      <c r="AB379" s="919"/>
      <c r="AC379" s="919"/>
      <c r="AD379" s="105"/>
      <c r="AE379" s="888"/>
      <c r="AF379" s="888"/>
      <c r="AG379" s="105"/>
      <c r="AH379" s="888"/>
      <c r="AI379" s="888"/>
      <c r="AJ379" s="105"/>
      <c r="AK379" s="888"/>
      <c r="AL379" s="888"/>
      <c r="AM379" s="105"/>
      <c r="AN379" s="888"/>
      <c r="AO379" s="888"/>
      <c r="AP379" s="105"/>
      <c r="AQ379" s="888"/>
      <c r="AR379" s="888"/>
      <c r="AS379" s="105"/>
      <c r="AT379" s="105"/>
      <c r="AU379" s="1005"/>
      <c r="AV379" s="918">
        <v>14</v>
      </c>
      <c r="AW379" s="918">
        <f>COUNTIF(D378:AR379,"FC")</f>
        <v>5</v>
      </c>
      <c r="AX379" s="918">
        <f>COUNTIF(J377:AR377,"EC")</f>
        <v>0</v>
      </c>
      <c r="AY379" s="918">
        <f>COUNTIF(A381:AR382,"E")</f>
        <v>0</v>
      </c>
      <c r="AZ379" s="918">
        <f>COUNTIF(J378:AR378,"TW")</f>
        <v>0</v>
      </c>
      <c r="BA379" s="91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</row>
    <row r="380" spans="1:64" ht="17.5" thickTop="1" thickBot="1" x14ac:dyDescent="0.4">
      <c r="A380" s="77"/>
      <c r="B380" s="1001"/>
      <c r="C380" s="105"/>
      <c r="D380" s="161" t="s">
        <v>85</v>
      </c>
      <c r="E380" s="162" t="s">
        <v>86</v>
      </c>
      <c r="F380" s="169"/>
      <c r="G380" s="170" t="s">
        <v>85</v>
      </c>
      <c r="H380" s="171" t="s">
        <v>86</v>
      </c>
      <c r="I380" s="169"/>
      <c r="J380" s="170" t="s">
        <v>85</v>
      </c>
      <c r="K380" s="171" t="s">
        <v>86</v>
      </c>
      <c r="L380" s="169"/>
      <c r="M380" s="170" t="s">
        <v>85</v>
      </c>
      <c r="N380" s="171" t="s">
        <v>86</v>
      </c>
      <c r="O380" s="169"/>
      <c r="P380" s="170" t="s">
        <v>85</v>
      </c>
      <c r="Q380" s="171" t="s">
        <v>86</v>
      </c>
      <c r="R380" s="169"/>
      <c r="S380" s="170" t="s">
        <v>85</v>
      </c>
      <c r="T380" s="171" t="s">
        <v>86</v>
      </c>
      <c r="U380" s="169"/>
      <c r="V380" s="150" t="s">
        <v>85</v>
      </c>
      <c r="W380" s="151" t="s">
        <v>86</v>
      </c>
      <c r="X380" s="105"/>
      <c r="Y380" s="150" t="s">
        <v>85</v>
      </c>
      <c r="Z380" s="151" t="s">
        <v>86</v>
      </c>
      <c r="AA380" s="105"/>
      <c r="AB380" s="150" t="s">
        <v>85</v>
      </c>
      <c r="AC380" s="151" t="s">
        <v>86</v>
      </c>
      <c r="AD380" s="105"/>
      <c r="AE380" s="204"/>
      <c r="AF380" s="204"/>
      <c r="AG380" s="105"/>
      <c r="AH380" s="204"/>
      <c r="AI380" s="204"/>
      <c r="AJ380" s="105"/>
      <c r="AK380" s="204"/>
      <c r="AL380" s="204"/>
      <c r="AM380" s="105"/>
      <c r="AN380" s="204"/>
      <c r="AO380" s="204"/>
      <c r="AP380" s="105"/>
      <c r="AQ380" s="204"/>
      <c r="AR380" s="204"/>
      <c r="AS380" s="156"/>
      <c r="AT380" s="105"/>
      <c r="AU380" s="1005"/>
      <c r="AV380" s="918"/>
      <c r="AW380" s="918"/>
      <c r="AX380" s="918"/>
      <c r="AY380" s="918"/>
      <c r="AZ380" s="918"/>
      <c r="BA380" s="91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</row>
    <row r="381" spans="1:64" ht="17.5" thickTop="1" thickBot="1" x14ac:dyDescent="0.4">
      <c r="A381" s="77"/>
      <c r="B381" s="1001"/>
      <c r="C381" s="105"/>
      <c r="D381" s="163" t="s">
        <v>89</v>
      </c>
      <c r="E381" s="164" t="s">
        <v>90</v>
      </c>
      <c r="F381" s="169"/>
      <c r="G381" s="174" t="s">
        <v>89</v>
      </c>
      <c r="H381" s="175" t="s">
        <v>90</v>
      </c>
      <c r="I381" s="169" t="s">
        <v>68</v>
      </c>
      <c r="J381" s="174" t="s">
        <v>89</v>
      </c>
      <c r="K381" s="175" t="s">
        <v>90</v>
      </c>
      <c r="L381" s="169"/>
      <c r="M381" s="174" t="s">
        <v>89</v>
      </c>
      <c r="N381" s="175" t="s">
        <v>90</v>
      </c>
      <c r="O381" s="169"/>
      <c r="P381" s="174" t="s">
        <v>89</v>
      </c>
      <c r="Q381" s="175" t="s">
        <v>90</v>
      </c>
      <c r="R381" s="169"/>
      <c r="S381" s="174" t="s">
        <v>89</v>
      </c>
      <c r="T381" s="175" t="s">
        <v>90</v>
      </c>
      <c r="U381" s="169"/>
      <c r="V381" s="153" t="s">
        <v>89</v>
      </c>
      <c r="W381" s="154" t="s">
        <v>90</v>
      </c>
      <c r="X381" s="105"/>
      <c r="Y381" s="153" t="s">
        <v>89</v>
      </c>
      <c r="Z381" s="154" t="s">
        <v>90</v>
      </c>
      <c r="AA381" s="105"/>
      <c r="AB381" s="153" t="s">
        <v>89</v>
      </c>
      <c r="AC381" s="154" t="s">
        <v>90</v>
      </c>
      <c r="AD381" s="105"/>
      <c r="AE381" s="204"/>
      <c r="AF381" s="204"/>
      <c r="AG381" s="105"/>
      <c r="AH381" s="204"/>
      <c r="AI381" s="204"/>
      <c r="AJ381" s="105"/>
      <c r="AK381" s="204"/>
      <c r="AL381" s="204"/>
      <c r="AM381" s="105"/>
      <c r="AN381" s="204"/>
      <c r="AO381" s="204"/>
      <c r="AP381" s="105"/>
      <c r="AQ381" s="204"/>
      <c r="AR381" s="204"/>
      <c r="AS381" s="156"/>
      <c r="AT381" s="105"/>
      <c r="AU381" s="1005"/>
      <c r="AV381" s="918"/>
      <c r="AW381" s="918"/>
      <c r="AX381" s="918"/>
      <c r="AY381" s="918"/>
      <c r="AZ381" s="918"/>
      <c r="BA381" s="91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</row>
    <row r="382" spans="1:64" ht="17" thickTop="1" x14ac:dyDescent="0.35">
      <c r="A382" s="77"/>
      <c r="B382" s="1001"/>
      <c r="C382" s="80"/>
      <c r="D382" s="165">
        <v>0</v>
      </c>
      <c r="E382" s="166" t="str">
        <f>VLOOKUP(D386,'[1]FDN Details'!$B358:Q836,16,0)</f>
        <v>-</v>
      </c>
      <c r="F382" s="178">
        <f>VLOOKUP(D386,'[1]FDN Details'!$B358:P836,15,0)</f>
        <v>425</v>
      </c>
      <c r="G382" s="179"/>
      <c r="H382" s="180" t="str">
        <f>VLOOKUP(G386,'[1]FDN Details'!$B358:T836,16,0)</f>
        <v>DFR</v>
      </c>
      <c r="I382" s="178">
        <f>VLOOKUP(G386,'[1]FDN Details'!$B358:S836,15,0)</f>
        <v>419</v>
      </c>
      <c r="J382" s="179">
        <v>0</v>
      </c>
      <c r="K382" s="180" t="str">
        <f>VLOOKUP(J386,'[1]FDN Details'!$B358:W836,16,0)</f>
        <v>DFR</v>
      </c>
      <c r="L382" s="178">
        <f>VLOOKUP(J386,'[1]FDN Details'!$B358:V836,15,0)</f>
        <v>420</v>
      </c>
      <c r="M382" s="179">
        <v>0</v>
      </c>
      <c r="N382" s="180" t="str">
        <f>VLOOKUP(M386,'[1]FDN Details'!$B358:Z836,16,0)</f>
        <v>-</v>
      </c>
      <c r="O382" s="178">
        <f>VLOOKUP(M386,'[1]FDN Details'!$B358:Y836,15,0)</f>
        <v>403</v>
      </c>
      <c r="P382" s="179">
        <v>0</v>
      </c>
      <c r="Q382" s="180" t="str">
        <f>VLOOKUP(P386,'[1]FDN Details'!$B358:AC836,16,0)</f>
        <v>DFR</v>
      </c>
      <c r="R382" s="178">
        <f>VLOOKUP(P386,'[1]FDN Details'!$B358:AB836,15,0)</f>
        <v>398</v>
      </c>
      <c r="S382" s="179">
        <v>0</v>
      </c>
      <c r="T382" s="180" t="str">
        <f>VLOOKUP(S386,'[1]FDN Details'!$B358:AF836,16,0)</f>
        <v>DFR</v>
      </c>
      <c r="U382" s="178">
        <f>VLOOKUP(S386,'[1]FDN Details'!$B358:AE836,15,0)</f>
        <v>385</v>
      </c>
      <c r="V382" s="119">
        <v>0</v>
      </c>
      <c r="W382" s="124" t="str">
        <f>VLOOKUP(V386,'[1]FDN Details'!$B358:AI836,16,0)</f>
        <v>-</v>
      </c>
      <c r="X382" s="125">
        <f>VLOOKUP(V386,'[1]FDN Details'!$B358:AH836,15,0)</f>
        <v>390</v>
      </c>
      <c r="Y382" s="119">
        <v>0</v>
      </c>
      <c r="Z382" s="124" t="str">
        <f>VLOOKUP(Y386,'[1]FDN Details'!$B358:AL836,16,0)</f>
        <v>-</v>
      </c>
      <c r="AA382" s="125">
        <f>VLOOKUP(Y386,'[1]FDN Details'!$B358:AK836,15,0)</f>
        <v>435.77499999999998</v>
      </c>
      <c r="AB382" s="185">
        <v>0</v>
      </c>
      <c r="AC382" s="124" t="str">
        <f>VLOOKUP(AB386,'[1]FDN Details'!$B358:AO836,16,0)</f>
        <v>-</v>
      </c>
      <c r="AD382" s="205">
        <f>VLOOKUP(AB386,'[1]FDN Details'!$B358:AN836,15,0)</f>
        <v>192.57900000000001</v>
      </c>
      <c r="AE382" s="206"/>
      <c r="AF382" s="206"/>
      <c r="AG382" s="206"/>
      <c r="AH382" s="206"/>
      <c r="AI382" s="80"/>
      <c r="AJ382" s="206"/>
      <c r="AK382" s="206"/>
      <c r="AL382" s="206"/>
      <c r="AM382" s="206"/>
      <c r="AN382" s="206"/>
      <c r="AO382" s="80"/>
      <c r="AP382" s="206"/>
      <c r="AQ382" s="206"/>
      <c r="AR382" s="206"/>
      <c r="AS382" s="206"/>
      <c r="AT382" s="105"/>
      <c r="AU382" s="1005"/>
      <c r="AV382" s="110"/>
      <c r="AW382" s="110"/>
      <c r="AX382" s="110"/>
      <c r="AY382" s="110"/>
      <c r="AZ382" s="110"/>
      <c r="BA382" s="114"/>
      <c r="BB382" s="83">
        <f>SUM(F382:AS382)</f>
        <v>3468.3540000000003</v>
      </c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</row>
    <row r="383" spans="1:64" x14ac:dyDescent="0.35">
      <c r="A383" s="77"/>
      <c r="B383" s="1001"/>
      <c r="C383" s="132"/>
      <c r="D383" s="909" t="str">
        <f>VLOOKUP(D386,'[1]FDN Details'!$B369:K847,2)</f>
        <v>139/1</v>
      </c>
      <c r="E383" s="909"/>
      <c r="F383" s="105"/>
      <c r="G383" s="909" t="str">
        <f>VLOOKUP(G386,'[1]FDN Details'!$B369:N847,2)</f>
        <v>139/2</v>
      </c>
      <c r="H383" s="909"/>
      <c r="I383" s="132"/>
      <c r="J383" s="909" t="str">
        <f>VLOOKUP(J386,'[1]FDN Details'!$B369:Q847,2)</f>
        <v>139/3</v>
      </c>
      <c r="K383" s="909"/>
      <c r="L383" s="132"/>
      <c r="M383" s="909" t="str">
        <f>VLOOKUP(M386,'[1]FDN Details'!$B369:T847,2)</f>
        <v>139/4</v>
      </c>
      <c r="N383" s="909"/>
      <c r="O383" s="132"/>
      <c r="P383" s="909" t="str">
        <f>VLOOKUP(P386,'[1]FDN Details'!$B369:W847,2)</f>
        <v>139/5</v>
      </c>
      <c r="Q383" s="909"/>
      <c r="R383" s="105"/>
      <c r="S383" s="909" t="str">
        <f>VLOOKUP(S386,'[1]FDN Details'!$B369:Z847,2)</f>
        <v>139/6</v>
      </c>
      <c r="T383" s="909"/>
      <c r="U383" s="105"/>
      <c r="V383" s="909" t="str">
        <f>VLOOKUP(V386,'[1]FDN Details'!$B369:AC847,2)</f>
        <v>139/7</v>
      </c>
      <c r="W383" s="909"/>
      <c r="X383" s="105" t="s">
        <v>129</v>
      </c>
      <c r="Y383" s="909" t="str">
        <f>VLOOKUP(Y386,'[1]FDN Details'!$B369:AF847,2)</f>
        <v>140/0</v>
      </c>
      <c r="Z383" s="909"/>
      <c r="AA383" s="105"/>
      <c r="AB383" s="909" t="str">
        <f>VLOOKUP(AB386,'[1]FDN Details'!$B369:AI847,2)</f>
        <v>141/0</v>
      </c>
      <c r="AC383" s="909"/>
      <c r="AD383" s="105"/>
      <c r="AE383" s="909"/>
      <c r="AF383" s="909"/>
      <c r="AG383" s="105"/>
      <c r="AH383" s="909"/>
      <c r="AI383" s="909"/>
      <c r="AJ383" s="105"/>
      <c r="AK383" s="909"/>
      <c r="AL383" s="909"/>
      <c r="AM383" s="155"/>
      <c r="AN383" s="909"/>
      <c r="AO383" s="909"/>
      <c r="AP383" s="105"/>
      <c r="AQ383" s="909"/>
      <c r="AR383" s="909"/>
      <c r="AS383" s="132"/>
      <c r="AT383" s="105"/>
      <c r="AU383" s="1005"/>
      <c r="AV383" s="110"/>
      <c r="AW383" s="110"/>
      <c r="AX383" s="110"/>
      <c r="AY383" s="110"/>
      <c r="AZ383" s="110"/>
      <c r="BA383" s="114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</row>
    <row r="384" spans="1:64" x14ac:dyDescent="0.35">
      <c r="A384" s="77"/>
      <c r="B384" s="1001"/>
      <c r="C384" s="132"/>
      <c r="D384" s="909" t="str">
        <f>VLOOKUP(D386,'[1]FDN Details'!$B369:K848,3)</f>
        <v>A+3</v>
      </c>
      <c r="E384" s="909"/>
      <c r="F384" s="105"/>
      <c r="G384" s="909" t="str">
        <f>VLOOKUP(G386,'[1]FDN Details'!$B369:N848,3)</f>
        <v>A+0</v>
      </c>
      <c r="H384" s="909"/>
      <c r="I384" s="105"/>
      <c r="J384" s="909" t="str">
        <f>VLOOKUP(J386,'[1]FDN Details'!$B369:Q848,3)</f>
        <v>A+3</v>
      </c>
      <c r="K384" s="909"/>
      <c r="L384" s="105"/>
      <c r="M384" s="909" t="str">
        <f>VLOOKUP(M386,'[1]FDN Details'!$B369:T848,3)</f>
        <v>A+0</v>
      </c>
      <c r="N384" s="909"/>
      <c r="O384" s="105"/>
      <c r="P384" s="909" t="str">
        <f>VLOOKUP(P386,'[1]FDN Details'!$B369:W848,3)</f>
        <v>A+0</v>
      </c>
      <c r="Q384" s="909"/>
      <c r="R384" s="105"/>
      <c r="S384" s="909" t="s">
        <v>45</v>
      </c>
      <c r="T384" s="909"/>
      <c r="U384" s="105"/>
      <c r="V384" s="909" t="str">
        <f>VLOOKUP(V386,'[1]FDN Details'!$B369:AC848,3)</f>
        <v>A+0</v>
      </c>
      <c r="W384" s="909"/>
      <c r="X384" s="105"/>
      <c r="Y384" s="909" t="str">
        <f>VLOOKUP(Y386,'[1]FDN Details'!$B369:AF848,3)</f>
        <v>C2+9</v>
      </c>
      <c r="Z384" s="909"/>
      <c r="AA384" s="105"/>
      <c r="AB384" s="909" t="str">
        <f>VLOOKUP(AB386,'[1]FDN Details'!$B369:AI848,3)</f>
        <v>D45+9</v>
      </c>
      <c r="AC384" s="909"/>
      <c r="AD384" s="105"/>
      <c r="AE384" s="909"/>
      <c r="AF384" s="909"/>
      <c r="AG384" s="105"/>
      <c r="AH384" s="909"/>
      <c r="AI384" s="909"/>
      <c r="AJ384" s="105"/>
      <c r="AK384" s="909"/>
      <c r="AL384" s="909"/>
      <c r="AM384" s="105"/>
      <c r="AN384" s="909"/>
      <c r="AO384" s="909"/>
      <c r="AP384" s="105"/>
      <c r="AQ384" s="909"/>
      <c r="AR384" s="909"/>
      <c r="AS384" s="132"/>
      <c r="AT384" s="105"/>
      <c r="AU384" s="1005"/>
      <c r="AV384" s="110"/>
      <c r="AW384" s="110"/>
      <c r="AX384" s="110"/>
      <c r="AY384" s="110"/>
      <c r="AZ384" s="110"/>
      <c r="BA384" s="114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</row>
    <row r="385" spans="1:64" x14ac:dyDescent="0.35">
      <c r="A385" s="77"/>
      <c r="B385" s="1001"/>
      <c r="C385" s="80"/>
      <c r="D385" s="136"/>
      <c r="E385" s="136"/>
      <c r="F385" s="105"/>
      <c r="G385" s="136"/>
      <c r="H385" s="136"/>
      <c r="I385" s="136"/>
      <c r="J385" s="136"/>
      <c r="K385" s="136"/>
      <c r="L385" s="105"/>
      <c r="M385" s="136"/>
      <c r="N385" s="136"/>
      <c r="O385" s="105"/>
      <c r="P385" s="136"/>
      <c r="Q385" s="136"/>
      <c r="R385" s="136"/>
      <c r="S385" s="157"/>
      <c r="T385" s="158"/>
      <c r="U385" s="136"/>
      <c r="V385" s="136"/>
      <c r="W385" s="136"/>
      <c r="X385" s="80"/>
      <c r="Y385" s="136"/>
      <c r="Z385" s="136"/>
      <c r="AA385" s="105"/>
      <c r="AB385" s="136"/>
      <c r="AC385" s="136"/>
      <c r="AD385" s="105"/>
      <c r="AE385" s="136"/>
      <c r="AF385" s="136"/>
      <c r="AG385" s="105"/>
      <c r="AH385" s="136"/>
      <c r="AI385" s="136"/>
      <c r="AJ385" s="141"/>
      <c r="AK385" s="136"/>
      <c r="AL385" s="136"/>
      <c r="AM385" s="141"/>
      <c r="AN385" s="136"/>
      <c r="AO385" s="136"/>
      <c r="AP385" s="141"/>
      <c r="AQ385" s="136"/>
      <c r="AR385" s="136"/>
      <c r="AS385" s="141"/>
      <c r="AT385" s="105"/>
      <c r="AU385" s="1005"/>
      <c r="AV385" s="110"/>
      <c r="AW385" s="110"/>
      <c r="AX385" s="110"/>
      <c r="AY385" s="110"/>
      <c r="AZ385" s="110"/>
      <c r="BA385" s="114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</row>
    <row r="386" spans="1:64" x14ac:dyDescent="0.35">
      <c r="A386" s="77"/>
      <c r="B386" s="1001"/>
      <c r="C386" s="143"/>
      <c r="D386" s="143">
        <f>AQ375+1</f>
        <v>471</v>
      </c>
      <c r="E386" s="143"/>
      <c r="F386" s="131"/>
      <c r="G386" s="143">
        <f>D386+1</f>
        <v>472</v>
      </c>
      <c r="H386" s="143"/>
      <c r="I386" s="131"/>
      <c r="J386" s="143">
        <f>G386+1</f>
        <v>473</v>
      </c>
      <c r="K386" s="143"/>
      <c r="L386" s="131"/>
      <c r="M386" s="143">
        <f>J386+1</f>
        <v>474</v>
      </c>
      <c r="N386" s="143"/>
      <c r="O386" s="131"/>
      <c r="P386" s="143">
        <f>M386+1</f>
        <v>475</v>
      </c>
      <c r="Q386" s="143"/>
      <c r="R386" s="131"/>
      <c r="S386" s="143">
        <f>P386+1</f>
        <v>476</v>
      </c>
      <c r="T386" s="143"/>
      <c r="U386" s="131"/>
      <c r="V386" s="143">
        <f>S386+1</f>
        <v>477</v>
      </c>
      <c r="W386" s="143"/>
      <c r="X386" s="143"/>
      <c r="Y386" s="143">
        <f>V386+1</f>
        <v>478</v>
      </c>
      <c r="Z386" s="143"/>
      <c r="AA386" s="131"/>
      <c r="AB386" s="143">
        <f>Y386+1</f>
        <v>479</v>
      </c>
      <c r="AC386" s="143"/>
      <c r="AD386" s="131"/>
      <c r="AE386" s="143">
        <f>AB386+1</f>
        <v>480</v>
      </c>
      <c r="AF386" s="143"/>
      <c r="AG386" s="131"/>
      <c r="AH386" s="143">
        <f>AE386+1</f>
        <v>481</v>
      </c>
      <c r="AI386" s="143"/>
      <c r="AJ386" s="143"/>
      <c r="AK386" s="143">
        <f>AH386+1</f>
        <v>482</v>
      </c>
      <c r="AL386" s="143"/>
      <c r="AM386" s="143"/>
      <c r="AN386" s="143">
        <f>AK386+1</f>
        <v>483</v>
      </c>
      <c r="AO386" s="143"/>
      <c r="AP386" s="143"/>
      <c r="AQ386" s="143">
        <f>AN386+1</f>
        <v>484</v>
      </c>
      <c r="AR386" s="143"/>
      <c r="AS386" s="143"/>
      <c r="AT386" s="105"/>
      <c r="AU386" s="1005"/>
      <c r="AV386" s="110"/>
      <c r="AW386" s="110"/>
      <c r="AX386" s="110"/>
      <c r="AY386" s="110"/>
      <c r="AZ386" s="110"/>
      <c r="BA386" s="114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</row>
    <row r="387" spans="1:64" ht="17" thickBot="1" x14ac:dyDescent="0.4">
      <c r="A387" s="77"/>
      <c r="B387" s="1001"/>
      <c r="C387" s="910"/>
      <c r="D387" s="911"/>
      <c r="E387" s="911"/>
      <c r="F387" s="911"/>
      <c r="G387" s="911"/>
      <c r="H387" s="911"/>
      <c r="I387" s="911"/>
      <c r="J387" s="911"/>
      <c r="K387" s="911"/>
      <c r="L387" s="911"/>
      <c r="M387" s="911"/>
      <c r="N387" s="911"/>
      <c r="O387" s="911"/>
      <c r="P387" s="911"/>
      <c r="Q387" s="911"/>
      <c r="R387" s="911"/>
      <c r="S387" s="911"/>
      <c r="T387" s="911"/>
      <c r="U387" s="911"/>
      <c r="V387" s="911"/>
      <c r="W387" s="911"/>
      <c r="X387" s="911"/>
      <c r="Y387" s="911"/>
      <c r="Z387" s="911"/>
      <c r="AA387" s="911"/>
      <c r="AB387" s="911"/>
      <c r="AC387" s="911"/>
      <c r="AD387" s="911"/>
      <c r="AE387" s="911"/>
      <c r="AF387" s="911"/>
      <c r="AG387" s="911"/>
      <c r="AH387" s="911"/>
      <c r="AI387" s="911"/>
      <c r="AJ387" s="911"/>
      <c r="AK387" s="911"/>
      <c r="AL387" s="911"/>
      <c r="AM387" s="911"/>
      <c r="AN387" s="911"/>
      <c r="AO387" s="911"/>
      <c r="AP387" s="911"/>
      <c r="AQ387" s="911"/>
      <c r="AR387" s="911"/>
      <c r="AS387" s="911"/>
      <c r="AT387" s="105"/>
      <c r="AU387" s="1005"/>
      <c r="AV387" s="135"/>
      <c r="AW387" s="135"/>
      <c r="AX387" s="135"/>
      <c r="AY387" s="135"/>
      <c r="AZ387" s="135"/>
      <c r="BA387" s="135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</row>
    <row r="388" spans="1:64" ht="17.5" thickTop="1" thickBot="1" x14ac:dyDescent="0.4">
      <c r="A388" s="77"/>
      <c r="B388" s="1003"/>
      <c r="C388" s="912"/>
      <c r="D388" s="913"/>
      <c r="E388" s="913"/>
      <c r="F388" s="913"/>
      <c r="G388" s="913"/>
      <c r="H388" s="913"/>
      <c r="I388" s="913"/>
      <c r="J388" s="913"/>
      <c r="K388" s="913"/>
      <c r="L388" s="913"/>
      <c r="M388" s="913"/>
      <c r="N388" s="913"/>
      <c r="O388" s="913"/>
      <c r="P388" s="913"/>
      <c r="Q388" s="913"/>
      <c r="R388" s="913"/>
      <c r="S388" s="913"/>
      <c r="T388" s="913"/>
      <c r="U388" s="913"/>
      <c r="V388" s="913"/>
      <c r="W388" s="913"/>
      <c r="X388" s="913"/>
      <c r="Y388" s="913"/>
      <c r="Z388" s="913"/>
      <c r="AA388" s="913"/>
      <c r="AB388" s="913"/>
      <c r="AC388" s="913"/>
      <c r="AD388" s="913"/>
      <c r="AE388" s="913"/>
      <c r="AF388" s="913"/>
      <c r="AG388" s="913"/>
      <c r="AH388" s="913"/>
      <c r="AI388" s="913"/>
      <c r="AJ388" s="913"/>
      <c r="AK388" s="913"/>
      <c r="AL388" s="913"/>
      <c r="AM388" s="913"/>
      <c r="AN388" s="913"/>
      <c r="AO388" s="913"/>
      <c r="AP388" s="913"/>
      <c r="AQ388" s="913"/>
      <c r="AR388" s="913"/>
      <c r="AS388" s="913"/>
      <c r="AT388" s="207"/>
      <c r="AU388" s="1006"/>
      <c r="AV388" s="208">
        <v>482</v>
      </c>
      <c r="AW388" s="209">
        <f>SUM(AW379+AW369+AW357+AW346+AW334+AW325+AW313+AW303+AW291+AW280+AW268+AW259+AW247+AW236+AW224+AW215+AW203+AW193+AW180+AW170+AW159+AW148+AW137+AW126+AW115+AW104+AW93+AW82+AW71+AW60+AW49+AW38+AW27+AW16)</f>
        <v>127</v>
      </c>
      <c r="AX388" s="209">
        <f>SUM(AX16+AX27+AX38+AX49+AX60+AX71+AX82+AX93+AX104+AX115++AX126+AX137+AX148+AX159+AX170+AX180+AX193+AX203+AX215+AX224+AX236+AX247+AX259+AX268+AX280+AX291+AX303+AX313+AX325+AX334+AX346+AX357+AX369+AX379)</f>
        <v>21</v>
      </c>
      <c r="AY388" s="209">
        <f>SUM(AY379+AY369+AY357+AY346+AY334+AY325+AY313+AY303+AY291+AY280+AY268+AY259+AY247+AY236+AY224+AY215+AY203+AY193+AY180+AY170+AY159+AY148+AY137+AY126+AY115+AY104+AY93+AY82+AY71+AY60+AY49+AY38+AY27+AY16)</f>
        <v>85</v>
      </c>
      <c r="AZ388" s="209">
        <v>0</v>
      </c>
      <c r="BA388" s="209">
        <f>SUM(BA16:BA376)</f>
        <v>0</v>
      </c>
      <c r="BB388" s="210">
        <v>185.065</v>
      </c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</row>
    <row r="389" spans="1:64" ht="17.5" thickTop="1" thickBot="1" x14ac:dyDescent="0.4">
      <c r="A389" s="80"/>
      <c r="B389" s="211"/>
      <c r="C389" s="77"/>
      <c r="D389" s="80"/>
      <c r="E389" s="80"/>
      <c r="F389" s="105"/>
      <c r="G389" s="80"/>
      <c r="H389" s="80"/>
      <c r="I389" s="105"/>
      <c r="J389" s="80"/>
      <c r="K389" s="80"/>
      <c r="L389" s="105"/>
      <c r="M389" s="80"/>
      <c r="N389" s="80"/>
      <c r="O389" s="105"/>
      <c r="P389" s="80"/>
      <c r="Q389" s="80"/>
      <c r="R389" s="105"/>
      <c r="S389" s="80"/>
      <c r="T389" s="80"/>
      <c r="U389" s="184"/>
      <c r="V389" s="80"/>
      <c r="W389" s="80"/>
      <c r="X389" s="105"/>
      <c r="Y389" s="80"/>
      <c r="Z389" s="80"/>
      <c r="AA389" s="105"/>
      <c r="AB389" s="80"/>
      <c r="AC389" s="80"/>
      <c r="AD389" s="105"/>
      <c r="AE389" s="80"/>
      <c r="AF389" s="80"/>
      <c r="AG389" s="105"/>
      <c r="AH389" s="80"/>
      <c r="AI389" s="80"/>
      <c r="AJ389" s="105"/>
      <c r="AK389" s="80"/>
      <c r="AL389" s="80"/>
      <c r="AM389" s="105"/>
      <c r="AN389" s="80"/>
      <c r="AO389" s="80"/>
      <c r="AP389" s="184"/>
      <c r="AQ389" s="80"/>
      <c r="AR389" s="80"/>
      <c r="AS389" s="105"/>
      <c r="AT389" s="212"/>
      <c r="AU389" s="213"/>
      <c r="AV389" s="213"/>
      <c r="AW389" s="213"/>
      <c r="AX389" s="213"/>
      <c r="AY389" s="213"/>
      <c r="AZ389" s="213"/>
      <c r="BA389" s="213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</row>
    <row r="390" spans="1:64" ht="17.25" customHeight="1" thickBot="1" x14ac:dyDescent="0.4">
      <c r="A390" s="80"/>
      <c r="B390" s="80"/>
      <c r="C390" s="77"/>
      <c r="D390" s="214"/>
      <c r="E390" s="215"/>
      <c r="F390" s="215"/>
      <c r="G390" s="215"/>
      <c r="H390" s="215"/>
      <c r="I390" s="215"/>
      <c r="J390" s="216"/>
      <c r="K390" s="216"/>
      <c r="L390" s="216"/>
      <c r="M390" s="216"/>
      <c r="N390" s="216"/>
      <c r="O390" s="217"/>
      <c r="P390" s="216"/>
      <c r="Q390" s="216"/>
      <c r="R390" s="217"/>
      <c r="S390" s="216"/>
      <c r="T390" s="216"/>
      <c r="U390" s="217"/>
      <c r="V390" s="216"/>
      <c r="W390" s="216"/>
      <c r="X390" s="216"/>
      <c r="Y390" s="216"/>
      <c r="Z390" s="216"/>
      <c r="AA390" s="216"/>
      <c r="AB390" s="216"/>
      <c r="AC390" s="218"/>
      <c r="AD390" s="105"/>
      <c r="AE390" s="80"/>
      <c r="AF390" s="914" t="s">
        <v>130</v>
      </c>
      <c r="AG390" s="915"/>
      <c r="AH390" s="915"/>
      <c r="AI390" s="915"/>
      <c r="AJ390" s="915"/>
      <c r="AK390" s="915"/>
      <c r="AL390" s="915"/>
      <c r="AM390" s="915"/>
      <c r="AN390" s="915"/>
      <c r="AO390" s="916"/>
      <c r="AP390" s="105"/>
      <c r="AQ390" s="80"/>
      <c r="AR390" s="132"/>
      <c r="AS390" s="105"/>
      <c r="AT390" s="219"/>
      <c r="AU390" s="213"/>
      <c r="AV390" s="213"/>
      <c r="AW390" s="213"/>
      <c r="AX390" s="213"/>
      <c r="AY390" s="213"/>
      <c r="AZ390" s="213"/>
      <c r="BA390" s="213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</row>
    <row r="391" spans="1:64" ht="28.5" customHeight="1" x14ac:dyDescent="0.35">
      <c r="A391" s="80"/>
      <c r="B391" s="80"/>
      <c r="C391" s="77"/>
      <c r="D391" s="220"/>
      <c r="E391" s="116"/>
      <c r="F391" s="116"/>
      <c r="G391" s="118"/>
      <c r="H391" s="118"/>
      <c r="I391" s="118"/>
      <c r="J391" s="118"/>
      <c r="K391" s="118"/>
      <c r="L391" s="123" t="s">
        <v>131</v>
      </c>
      <c r="M391" s="129"/>
      <c r="N391" s="129"/>
      <c r="O391" s="129"/>
      <c r="P391" s="129"/>
      <c r="Q391" s="129"/>
      <c r="R391" s="105"/>
      <c r="S391" s="80"/>
      <c r="T391" s="80"/>
      <c r="U391" s="105"/>
      <c r="V391" s="80"/>
      <c r="W391" s="80"/>
      <c r="X391" s="80"/>
      <c r="Y391" s="80"/>
      <c r="Z391" s="80"/>
      <c r="AA391" s="80"/>
      <c r="AB391" s="80"/>
      <c r="AC391" s="221"/>
      <c r="AD391" s="105"/>
      <c r="AE391" s="105"/>
      <c r="AF391" s="906" t="s">
        <v>132</v>
      </c>
      <c r="AG391" s="907"/>
      <c r="AH391" s="907"/>
      <c r="AI391" s="907"/>
      <c r="AJ391" s="907"/>
      <c r="AK391" s="907" t="s">
        <v>133</v>
      </c>
      <c r="AL391" s="907"/>
      <c r="AM391" s="907">
        <f>AW388</f>
        <v>127</v>
      </c>
      <c r="AN391" s="907"/>
      <c r="AO391" s="908"/>
      <c r="AP391" s="105"/>
      <c r="AQ391" s="80"/>
      <c r="AR391" s="80"/>
      <c r="AS391" s="105"/>
      <c r="AT391" s="219"/>
      <c r="AU391" s="213"/>
      <c r="AV391" s="213"/>
      <c r="AW391" s="213"/>
      <c r="AX391" s="213"/>
      <c r="AY391" s="213"/>
      <c r="AZ391" s="213"/>
      <c r="BA391" s="213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</row>
    <row r="392" spans="1:64" ht="28.5" customHeight="1" x14ac:dyDescent="0.35">
      <c r="A392" s="80"/>
      <c r="B392" s="80"/>
      <c r="C392" s="77"/>
      <c r="D392" s="222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105"/>
      <c r="P392" s="223"/>
      <c r="Q392" s="223"/>
      <c r="R392" s="105"/>
      <c r="S392" s="129"/>
      <c r="T392" s="129"/>
      <c r="U392" s="105"/>
      <c r="V392" s="129"/>
      <c r="W392" s="80"/>
      <c r="X392" s="80"/>
      <c r="Y392" s="80"/>
      <c r="Z392" s="80"/>
      <c r="AA392" s="80"/>
      <c r="AB392" s="80"/>
      <c r="AC392" s="221"/>
      <c r="AD392" s="105"/>
      <c r="AE392" s="105"/>
      <c r="AF392" s="898" t="s">
        <v>134</v>
      </c>
      <c r="AG392" s="899"/>
      <c r="AH392" s="899"/>
      <c r="AI392" s="899"/>
      <c r="AJ392" s="899"/>
      <c r="AK392" s="899" t="s">
        <v>133</v>
      </c>
      <c r="AL392" s="899"/>
      <c r="AM392" s="899">
        <f>AY388</f>
        <v>85</v>
      </c>
      <c r="AN392" s="899"/>
      <c r="AO392" s="900"/>
      <c r="AP392" s="105"/>
      <c r="AQ392" s="888"/>
      <c r="AR392" s="888"/>
      <c r="AS392" s="105"/>
      <c r="AT392" s="219"/>
      <c r="AU392" s="213"/>
      <c r="AV392" s="213"/>
      <c r="AW392" s="213"/>
      <c r="AX392" s="213"/>
      <c r="AY392" s="213"/>
      <c r="AZ392" s="213"/>
      <c r="BA392" s="213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</row>
    <row r="393" spans="1:64" ht="28.5" customHeight="1" thickBot="1" x14ac:dyDescent="0.4">
      <c r="A393" s="80"/>
      <c r="B393" s="80"/>
      <c r="C393" s="105"/>
      <c r="D393" s="224" t="s">
        <v>135</v>
      </c>
      <c r="E393" s="132"/>
      <c r="F393" s="132"/>
      <c r="G393" s="132"/>
      <c r="H393" s="123" t="s">
        <v>136</v>
      </c>
      <c r="I393" s="123"/>
      <c r="J393" s="123"/>
      <c r="K393" s="132"/>
      <c r="L393" s="132"/>
      <c r="M393" s="132"/>
      <c r="N393" s="132"/>
      <c r="O393" s="105"/>
      <c r="P393" s="123"/>
      <c r="Q393" s="123"/>
      <c r="R393" s="105"/>
      <c r="S393" s="123"/>
      <c r="T393" s="123"/>
      <c r="U393" s="105"/>
      <c r="V393" s="123"/>
      <c r="W393" s="80"/>
      <c r="X393" s="80"/>
      <c r="Y393" s="80"/>
      <c r="Z393" s="80"/>
      <c r="AA393" s="80"/>
      <c r="AB393" s="80"/>
      <c r="AC393" s="221"/>
      <c r="AD393" s="105"/>
      <c r="AE393" s="105"/>
      <c r="AF393" s="898" t="s">
        <v>137</v>
      </c>
      <c r="AG393" s="899"/>
      <c r="AH393" s="899"/>
      <c r="AI393" s="899"/>
      <c r="AJ393" s="899"/>
      <c r="AK393" s="899" t="s">
        <v>133</v>
      </c>
      <c r="AL393" s="899"/>
      <c r="AM393" s="904">
        <f>AX388</f>
        <v>21</v>
      </c>
      <c r="AN393" s="904"/>
      <c r="AO393" s="905"/>
      <c r="AP393" s="105"/>
      <c r="AQ393" s="204"/>
      <c r="AR393" s="204"/>
      <c r="AS393" s="105"/>
      <c r="AT393" s="219"/>
      <c r="AU393" s="213"/>
      <c r="AV393" s="213"/>
      <c r="AW393" s="213"/>
      <c r="AX393" s="213"/>
      <c r="AY393" s="213"/>
      <c r="AZ393" s="213"/>
      <c r="BA393" s="213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</row>
    <row r="394" spans="1:64" ht="28.5" customHeight="1" x14ac:dyDescent="0.35">
      <c r="A394" s="80"/>
      <c r="B394" s="80"/>
      <c r="C394" s="105"/>
      <c r="D394" s="224"/>
      <c r="E394" s="132"/>
      <c r="F394" s="132" t="s">
        <v>138</v>
      </c>
      <c r="G394" s="132"/>
      <c r="H394" s="132"/>
      <c r="I394" s="132"/>
      <c r="J394" s="132"/>
      <c r="K394" s="132"/>
      <c r="L394" s="132"/>
      <c r="M394" s="132"/>
      <c r="N394" s="132"/>
      <c r="O394" s="225"/>
      <c r="P394" s="226"/>
      <c r="Q394" s="226"/>
      <c r="R394" s="226"/>
      <c r="S394" s="226"/>
      <c r="T394" s="226"/>
      <c r="U394" s="226"/>
      <c r="V394" s="226"/>
      <c r="W394" s="216"/>
      <c r="X394" s="216"/>
      <c r="Y394" s="216"/>
      <c r="Z394" s="216"/>
      <c r="AA394" s="216"/>
      <c r="AB394" s="218"/>
      <c r="AC394" s="221"/>
      <c r="AD394" s="105"/>
      <c r="AE394" s="105"/>
      <c r="AF394" s="898" t="s">
        <v>139</v>
      </c>
      <c r="AG394" s="899"/>
      <c r="AH394" s="899"/>
      <c r="AI394" s="899"/>
      <c r="AJ394" s="899"/>
      <c r="AK394" s="899" t="s">
        <v>133</v>
      </c>
      <c r="AL394" s="899"/>
      <c r="AM394" s="899"/>
      <c r="AN394" s="899"/>
      <c r="AO394" s="900"/>
      <c r="AP394" s="105"/>
      <c r="AQ394" s="204"/>
      <c r="AR394" s="204"/>
      <c r="AS394" s="105"/>
      <c r="AT394" s="219"/>
      <c r="AU394" s="213"/>
      <c r="AV394" s="227"/>
      <c r="AW394" s="227"/>
      <c r="AX394" s="227"/>
      <c r="AY394" s="227"/>
      <c r="AZ394" s="227"/>
      <c r="BA394" s="22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</row>
    <row r="395" spans="1:64" ht="33.65" customHeight="1" x14ac:dyDescent="0.35">
      <c r="A395" s="80"/>
      <c r="B395" s="80"/>
      <c r="C395" s="77"/>
      <c r="D395" s="224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224"/>
      <c r="P395" s="132"/>
      <c r="Q395" s="132"/>
      <c r="R395" s="132"/>
      <c r="S395" s="132"/>
      <c r="T395" s="132"/>
      <c r="U395" s="132"/>
      <c r="V395" s="132"/>
      <c r="W395" s="80"/>
      <c r="X395" s="80"/>
      <c r="Y395" s="80"/>
      <c r="Z395" s="80"/>
      <c r="AA395" s="80"/>
      <c r="AB395" s="221"/>
      <c r="AC395" s="221"/>
      <c r="AD395" s="105"/>
      <c r="AE395" s="105"/>
      <c r="AF395" s="898" t="s">
        <v>140</v>
      </c>
      <c r="AG395" s="899"/>
      <c r="AH395" s="899"/>
      <c r="AI395" s="899"/>
      <c r="AJ395" s="899"/>
      <c r="AK395" s="899" t="s">
        <v>141</v>
      </c>
      <c r="AL395" s="899"/>
      <c r="AM395" s="899"/>
      <c r="AN395" s="899"/>
      <c r="AO395" s="900"/>
      <c r="AP395" s="123"/>
      <c r="AQ395" s="206"/>
      <c r="AR395" s="80"/>
      <c r="AS395" s="123"/>
      <c r="AT395" s="219"/>
      <c r="AU395" s="213"/>
      <c r="AV395" s="227"/>
      <c r="AW395" s="227"/>
      <c r="AX395" s="227"/>
      <c r="AY395" s="227"/>
      <c r="AZ395" s="227"/>
      <c r="BA395" s="22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</row>
    <row r="396" spans="1:64" ht="30.65" customHeight="1" thickBot="1" x14ac:dyDescent="0.4">
      <c r="A396" s="77"/>
      <c r="B396" s="80"/>
      <c r="C396" s="77"/>
      <c r="D396" s="224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224"/>
      <c r="P396" s="132"/>
      <c r="Q396" s="132"/>
      <c r="R396" s="132"/>
      <c r="S396" s="132"/>
      <c r="T396" s="132"/>
      <c r="U396" s="132"/>
      <c r="V396" s="132"/>
      <c r="W396" s="80"/>
      <c r="X396" s="80"/>
      <c r="Y396" s="80"/>
      <c r="Z396" s="80"/>
      <c r="AA396" s="80"/>
      <c r="AB396" s="221"/>
      <c r="AC396" s="221"/>
      <c r="AF396" s="901" t="s">
        <v>142</v>
      </c>
      <c r="AG396" s="902"/>
      <c r="AH396" s="902"/>
      <c r="AI396" s="902"/>
      <c r="AJ396" s="902"/>
      <c r="AK396" s="902" t="s">
        <v>141</v>
      </c>
      <c r="AL396" s="902"/>
      <c r="AM396" s="902"/>
      <c r="AN396" s="902"/>
      <c r="AO396" s="903"/>
      <c r="AP396" s="105"/>
      <c r="AQ396" s="886"/>
      <c r="AR396" s="886"/>
      <c r="AS396" s="105"/>
      <c r="AT396" s="219"/>
      <c r="AU396" s="213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</row>
    <row r="397" spans="1:64" ht="17.25" customHeight="1" thickBot="1" x14ac:dyDescent="0.4">
      <c r="A397" s="77"/>
      <c r="B397" s="80"/>
      <c r="C397" s="77"/>
      <c r="D397" s="224"/>
      <c r="E397" s="112"/>
      <c r="F397" s="112"/>
      <c r="G397" s="132"/>
      <c r="H397" s="112"/>
      <c r="I397" s="112"/>
      <c r="J397" s="132"/>
      <c r="K397" s="132"/>
      <c r="L397" s="228" t="s">
        <v>139</v>
      </c>
      <c r="N397" s="132"/>
      <c r="O397" s="224"/>
      <c r="P397" s="132"/>
      <c r="Q397" s="132"/>
      <c r="R397" s="132"/>
      <c r="S397" s="132"/>
      <c r="T397" s="132"/>
      <c r="U397" s="132"/>
      <c r="V397" s="132"/>
      <c r="W397" s="80"/>
      <c r="X397" s="80"/>
      <c r="Y397" s="80"/>
      <c r="Z397" s="80"/>
      <c r="AA397" s="80"/>
      <c r="AB397" s="221"/>
      <c r="AC397" s="221"/>
      <c r="AN397" s="80"/>
      <c r="AO397" s="80"/>
      <c r="AP397" s="105"/>
      <c r="AQ397" s="886"/>
      <c r="AR397" s="886"/>
      <c r="AS397" s="105"/>
      <c r="AT397" s="219"/>
      <c r="AU397" s="213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</row>
    <row r="398" spans="1:64" ht="18.75" customHeight="1" thickTop="1" x14ac:dyDescent="0.35">
      <c r="A398" s="77"/>
      <c r="B398" s="80"/>
      <c r="C398" s="77"/>
      <c r="D398" s="224"/>
      <c r="E398" s="229" t="s">
        <v>85</v>
      </c>
      <c r="F398" s="230" t="s">
        <v>86</v>
      </c>
      <c r="G398" s="132"/>
      <c r="H398" s="229" t="s">
        <v>85</v>
      </c>
      <c r="I398" s="230" t="s">
        <v>86</v>
      </c>
      <c r="J398" s="132" t="s">
        <v>33</v>
      </c>
      <c r="K398" s="132"/>
      <c r="L398" s="132"/>
      <c r="M398" s="132"/>
      <c r="N398" s="132"/>
      <c r="O398" s="224"/>
      <c r="P398" s="132"/>
      <c r="Q398" s="132"/>
      <c r="R398" s="132"/>
      <c r="S398" s="132"/>
      <c r="T398" s="132"/>
      <c r="U398" s="132"/>
      <c r="V398" s="132"/>
      <c r="W398" s="80"/>
      <c r="X398" s="80"/>
      <c r="Y398" s="80"/>
      <c r="Z398" s="80"/>
      <c r="AA398" s="80"/>
      <c r="AB398" s="221"/>
      <c r="AC398" s="221"/>
      <c r="AN398" s="141"/>
      <c r="AO398" s="141"/>
      <c r="AP398" s="141"/>
      <c r="AQ398" s="141"/>
      <c r="AR398" s="141"/>
      <c r="AS398" s="141"/>
      <c r="AT398" s="219"/>
      <c r="AU398" s="213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</row>
    <row r="399" spans="1:64" ht="18.75" customHeight="1" thickBot="1" x14ac:dyDescent="0.4">
      <c r="A399" s="77"/>
      <c r="B399" s="80"/>
      <c r="C399" s="141"/>
      <c r="D399" s="224"/>
      <c r="E399" s="231" t="s">
        <v>89</v>
      </c>
      <c r="F399" s="232" t="s">
        <v>90</v>
      </c>
      <c r="G399" s="132"/>
      <c r="H399" s="231" t="s">
        <v>89</v>
      </c>
      <c r="I399" s="232" t="s">
        <v>90</v>
      </c>
      <c r="J399" s="233"/>
      <c r="K399" s="132"/>
      <c r="L399" s="132"/>
      <c r="M399" s="132"/>
      <c r="N399" s="132"/>
      <c r="O399" s="224"/>
      <c r="P399" s="132"/>
      <c r="Q399" s="132"/>
      <c r="R399" s="132"/>
      <c r="S399" s="132"/>
      <c r="T399" s="132"/>
      <c r="U399" s="132"/>
      <c r="V399" s="123"/>
      <c r="W399" s="80"/>
      <c r="X399" s="80"/>
      <c r="Y399" s="80"/>
      <c r="Z399" s="80"/>
      <c r="AA399" s="80"/>
      <c r="AB399" s="221"/>
      <c r="AC399" s="221"/>
      <c r="AN399" s="234"/>
      <c r="AO399" s="234"/>
      <c r="AP399" s="235"/>
      <c r="AQ399" s="234"/>
      <c r="AR399" s="234"/>
      <c r="AS399" s="235"/>
      <c r="AT399" s="219"/>
      <c r="AU399" s="213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</row>
    <row r="400" spans="1:64" ht="17.25" customHeight="1" thickTop="1" x14ac:dyDescent="0.35">
      <c r="A400" s="77"/>
      <c r="B400" s="80"/>
      <c r="C400" s="77"/>
      <c r="D400" s="236"/>
      <c r="E400" s="237" t="s">
        <v>143</v>
      </c>
      <c r="F400" s="237"/>
      <c r="G400" s="238"/>
      <c r="H400" s="237"/>
      <c r="I400" s="237"/>
      <c r="J400" s="239"/>
      <c r="K400" s="132"/>
      <c r="L400" s="132"/>
      <c r="M400" s="132"/>
      <c r="N400" s="132"/>
      <c r="O400" s="891" t="s">
        <v>144</v>
      </c>
      <c r="P400" s="892"/>
      <c r="Q400" s="240" t="s">
        <v>145</v>
      </c>
      <c r="R400" s="132"/>
      <c r="S400" s="893" t="s">
        <v>146</v>
      </c>
      <c r="T400" s="893"/>
      <c r="U400" s="240" t="s">
        <v>147</v>
      </c>
      <c r="V400" s="132"/>
      <c r="W400" s="132" t="s">
        <v>148</v>
      </c>
      <c r="X400" s="80"/>
      <c r="Y400" s="80"/>
      <c r="Z400" s="80"/>
      <c r="AA400" s="80"/>
      <c r="AB400" s="221"/>
      <c r="AC400" s="221"/>
      <c r="AN400" s="77"/>
      <c r="AO400" s="77"/>
      <c r="AP400" s="242"/>
      <c r="AQ400" s="77"/>
      <c r="AR400" s="77"/>
      <c r="AS400" s="219"/>
      <c r="AT400" s="212"/>
      <c r="AU400" s="213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</row>
    <row r="401" spans="1:64" x14ac:dyDescent="0.35">
      <c r="A401" s="77"/>
      <c r="B401" s="80"/>
      <c r="C401" s="77"/>
      <c r="D401" s="224"/>
      <c r="E401" s="132"/>
      <c r="F401" s="132"/>
      <c r="G401" s="132"/>
      <c r="H401" s="132"/>
      <c r="I401" s="132"/>
      <c r="J401" s="132"/>
      <c r="K401" s="132" t="s">
        <v>149</v>
      </c>
      <c r="L401" s="132"/>
      <c r="M401" s="132"/>
      <c r="N401" s="132"/>
      <c r="O401" s="224"/>
      <c r="P401" s="132"/>
      <c r="Q401" s="132"/>
      <c r="R401" s="243"/>
      <c r="S401" s="243"/>
      <c r="U401" s="241"/>
      <c r="V401" s="132"/>
      <c r="W401" s="80"/>
      <c r="X401" s="80"/>
      <c r="Y401" s="80"/>
      <c r="Z401" s="80"/>
      <c r="AA401" s="80"/>
      <c r="AB401" s="221"/>
      <c r="AC401" s="221"/>
      <c r="AD401" s="219"/>
      <c r="AE401" s="77"/>
      <c r="AF401" s="77"/>
      <c r="AG401" s="219"/>
      <c r="AH401" s="77"/>
      <c r="AI401" s="77"/>
      <c r="AJ401" s="219"/>
      <c r="AK401" s="77"/>
      <c r="AL401" s="77"/>
      <c r="AM401" s="219"/>
      <c r="AN401" s="77"/>
      <c r="AO401" s="77"/>
      <c r="AP401" s="219"/>
      <c r="AQ401" s="77"/>
      <c r="AR401" s="100"/>
      <c r="AS401" s="219"/>
      <c r="AT401" s="219"/>
      <c r="AU401" s="213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</row>
    <row r="402" spans="1:64" x14ac:dyDescent="0.35">
      <c r="A402" s="77"/>
      <c r="B402" s="80"/>
      <c r="C402" s="77"/>
      <c r="D402" s="224"/>
      <c r="E402" s="132"/>
      <c r="F402" s="132"/>
      <c r="G402" s="123"/>
      <c r="H402" s="132"/>
      <c r="I402" s="132"/>
      <c r="J402" s="132"/>
      <c r="K402" s="132"/>
      <c r="L402" s="132"/>
      <c r="M402" s="132"/>
      <c r="N402" s="132"/>
      <c r="O402" s="224"/>
      <c r="P402" s="132"/>
      <c r="Q402" s="132"/>
      <c r="R402" s="132"/>
      <c r="S402" s="132"/>
      <c r="T402" s="241"/>
      <c r="U402" s="132"/>
      <c r="V402" s="132"/>
      <c r="W402" s="80"/>
      <c r="X402" s="80"/>
      <c r="Y402" s="80"/>
      <c r="Z402" s="80"/>
      <c r="AA402" s="80"/>
      <c r="AB402" s="221"/>
      <c r="AC402" s="221"/>
      <c r="AD402" s="219"/>
      <c r="AE402" s="77"/>
      <c r="AF402" s="77"/>
      <c r="AG402" s="219"/>
      <c r="AH402" s="77"/>
      <c r="AI402" s="77"/>
      <c r="AJ402" s="219"/>
      <c r="AK402" s="77"/>
      <c r="AL402" s="77"/>
      <c r="AM402" s="219"/>
      <c r="AN402" s="77"/>
      <c r="AO402" s="77"/>
      <c r="AP402" s="219"/>
      <c r="AQ402" s="77"/>
      <c r="AR402" s="77"/>
      <c r="AS402" s="219"/>
      <c r="AT402" s="219"/>
      <c r="AU402" s="213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</row>
    <row r="403" spans="1:64" ht="85.5" customHeight="1" x14ac:dyDescent="0.35">
      <c r="A403" s="77"/>
      <c r="B403" s="80"/>
      <c r="C403" s="77"/>
      <c r="D403" s="224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244"/>
      <c r="P403" s="894" t="s">
        <v>150</v>
      </c>
      <c r="Q403" s="895"/>
      <c r="R403" s="132"/>
      <c r="S403" s="245"/>
      <c r="T403" s="896" t="s">
        <v>151</v>
      </c>
      <c r="U403" s="897"/>
      <c r="V403" s="132"/>
      <c r="W403" s="80"/>
      <c r="X403" s="80"/>
      <c r="Y403" s="80"/>
      <c r="Z403" s="80"/>
      <c r="AA403" s="80"/>
      <c r="AB403" s="221"/>
      <c r="AC403" s="221"/>
      <c r="AD403" s="235"/>
      <c r="AE403" s="246"/>
      <c r="AF403" s="246"/>
      <c r="AG403" s="235"/>
      <c r="AH403" s="246"/>
      <c r="AI403" s="246"/>
      <c r="AJ403" s="235"/>
      <c r="AK403" s="246"/>
      <c r="AL403" s="77"/>
      <c r="AM403" s="235"/>
      <c r="AN403" s="246"/>
      <c r="AO403" s="246"/>
      <c r="AP403" s="235"/>
      <c r="AQ403" s="246"/>
      <c r="AR403" s="77"/>
      <c r="AS403" s="235"/>
      <c r="AT403" s="219"/>
      <c r="AU403" s="213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</row>
    <row r="404" spans="1:64" x14ac:dyDescent="0.35">
      <c r="A404" s="77"/>
      <c r="B404" s="80"/>
      <c r="C404" s="77"/>
      <c r="D404" s="224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244"/>
      <c r="P404" s="247"/>
      <c r="Q404" s="247"/>
      <c r="R404" s="132"/>
      <c r="S404" s="248"/>
      <c r="T404" s="249"/>
      <c r="U404" s="249"/>
      <c r="V404" s="132"/>
      <c r="W404" s="80"/>
      <c r="X404" s="80"/>
      <c r="Y404" s="80"/>
      <c r="Z404" s="80"/>
      <c r="AA404" s="80"/>
      <c r="AB404" s="221"/>
      <c r="AC404" s="221"/>
      <c r="AD404" s="219"/>
      <c r="AE404" s="77"/>
      <c r="AF404" s="77"/>
      <c r="AG404" s="219"/>
      <c r="AH404" s="77"/>
      <c r="AI404" s="77"/>
      <c r="AJ404" s="219"/>
      <c r="AK404" s="77"/>
      <c r="AL404" s="77"/>
      <c r="AM404" s="219"/>
      <c r="AN404" s="77"/>
      <c r="AO404" s="77"/>
      <c r="AP404" s="219"/>
      <c r="AQ404" s="77"/>
      <c r="AR404" s="77"/>
      <c r="AS404" s="219"/>
      <c r="AT404" s="219"/>
      <c r="AU404" s="213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</row>
    <row r="405" spans="1:64" x14ac:dyDescent="0.35">
      <c r="A405" s="77"/>
      <c r="B405" s="80"/>
      <c r="C405" s="77"/>
      <c r="D405" s="224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244"/>
      <c r="P405" s="247"/>
      <c r="Q405" s="247"/>
      <c r="R405" s="132"/>
      <c r="S405" s="250"/>
      <c r="T405" s="249"/>
      <c r="U405" s="249"/>
      <c r="V405" s="132"/>
      <c r="W405" s="80"/>
      <c r="X405" s="80"/>
      <c r="Y405" s="80"/>
      <c r="Z405" s="80"/>
      <c r="AA405" s="80"/>
      <c r="AB405" s="221"/>
      <c r="AC405" s="221"/>
      <c r="AD405" s="219"/>
      <c r="AE405" s="77"/>
      <c r="AF405" s="77"/>
      <c r="AG405" s="219"/>
      <c r="AH405" s="77"/>
      <c r="AI405" s="77"/>
      <c r="AJ405" s="219"/>
      <c r="AK405" s="77"/>
      <c r="AL405" s="77"/>
      <c r="AM405" s="219"/>
      <c r="AN405" s="77"/>
      <c r="AO405" s="77"/>
      <c r="AP405" s="219"/>
      <c r="AQ405" s="77"/>
      <c r="AR405" s="77"/>
      <c r="AS405" s="219"/>
      <c r="AT405" s="219"/>
      <c r="AU405" s="219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</row>
    <row r="406" spans="1:64" ht="17.149999999999999" customHeight="1" x14ac:dyDescent="0.35">
      <c r="A406" s="77"/>
      <c r="B406" s="80"/>
      <c r="C406" s="77"/>
      <c r="D406" s="224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251"/>
      <c r="P406" s="132"/>
      <c r="Q406" s="132"/>
      <c r="R406" s="105"/>
      <c r="S406" s="132"/>
      <c r="T406" s="132"/>
      <c r="U406" s="105"/>
      <c r="V406" s="132"/>
      <c r="W406" s="80"/>
      <c r="X406" s="80"/>
      <c r="Y406" s="80"/>
      <c r="Z406" s="80"/>
      <c r="AA406" s="80"/>
      <c r="AB406" s="221"/>
      <c r="AC406" s="221"/>
      <c r="AD406" s="219"/>
      <c r="AE406" s="234"/>
      <c r="AF406" s="234"/>
      <c r="AG406" s="219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9"/>
      <c r="AU406" s="219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</row>
    <row r="407" spans="1:64" ht="17.149999999999999" customHeight="1" x14ac:dyDescent="0.35">
      <c r="D407" s="224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252"/>
      <c r="P407" s="253"/>
      <c r="Q407" s="132"/>
      <c r="R407" s="132"/>
      <c r="S407" s="245"/>
      <c r="T407" s="249" t="s">
        <v>152</v>
      </c>
      <c r="U407" s="249"/>
      <c r="V407" s="132"/>
      <c r="W407" s="80"/>
      <c r="X407" s="80"/>
      <c r="Y407" s="80"/>
      <c r="Z407" s="80"/>
      <c r="AA407" s="80"/>
      <c r="AB407" s="221"/>
      <c r="AC407" s="221"/>
    </row>
    <row r="408" spans="1:64" x14ac:dyDescent="0.35">
      <c r="D408" s="224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251"/>
      <c r="P408" s="254"/>
      <c r="Q408" s="132"/>
      <c r="R408" s="132"/>
      <c r="S408" s="248"/>
      <c r="T408" s="249"/>
      <c r="U408" s="249"/>
      <c r="V408" s="132"/>
      <c r="W408" s="80"/>
      <c r="X408" s="80"/>
      <c r="Y408" s="80"/>
      <c r="Z408" s="80"/>
      <c r="AA408" s="80"/>
      <c r="AB408" s="221"/>
      <c r="AC408" s="221"/>
    </row>
    <row r="409" spans="1:64" x14ac:dyDescent="0.35">
      <c r="D409" s="224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251"/>
      <c r="P409" s="254"/>
      <c r="Q409" s="132"/>
      <c r="R409" s="132"/>
      <c r="S409" s="250"/>
      <c r="T409" s="249"/>
      <c r="U409" s="249"/>
      <c r="V409" s="132"/>
      <c r="W409" s="80"/>
      <c r="X409" s="80"/>
      <c r="Y409" s="80"/>
      <c r="Z409" s="80"/>
      <c r="AA409" s="80"/>
      <c r="AB409" s="221"/>
      <c r="AC409" s="221"/>
    </row>
    <row r="410" spans="1:64" ht="17.149999999999999" customHeight="1" x14ac:dyDescent="0.35">
      <c r="D410" s="224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251"/>
      <c r="P410" s="254"/>
      <c r="Q410" s="132"/>
      <c r="R410" s="105"/>
      <c r="S410" s="132"/>
      <c r="T410" s="132"/>
      <c r="U410" s="105"/>
      <c r="V410" s="132"/>
      <c r="W410" s="80"/>
      <c r="X410" s="80"/>
      <c r="Y410" s="80"/>
      <c r="Z410" s="80"/>
      <c r="AA410" s="80"/>
      <c r="AB410" s="221"/>
      <c r="AC410" s="221"/>
    </row>
    <row r="411" spans="1:64" ht="17.149999999999999" customHeight="1" x14ac:dyDescent="0.35">
      <c r="D411" s="224"/>
      <c r="E411" s="132"/>
      <c r="F411" s="132"/>
      <c r="G411" s="132"/>
      <c r="H411" s="132"/>
      <c r="I411" s="132"/>
      <c r="J411" s="132"/>
      <c r="K411" s="132"/>
      <c r="L411" s="132"/>
      <c r="M411" s="132"/>
      <c r="N411" s="228"/>
      <c r="O411" s="255" t="s">
        <v>153</v>
      </c>
      <c r="P411" s="256"/>
      <c r="Q411" s="132"/>
      <c r="R411" s="132"/>
      <c r="S411" s="132"/>
      <c r="T411" s="132"/>
      <c r="U411" s="132"/>
      <c r="V411" s="132"/>
      <c r="W411" s="80"/>
      <c r="X411" s="80"/>
      <c r="Y411" s="80"/>
      <c r="Z411" s="80"/>
      <c r="AA411" s="80"/>
      <c r="AB411" s="221"/>
      <c r="AC411" s="221"/>
    </row>
    <row r="412" spans="1:64" x14ac:dyDescent="0.35">
      <c r="D412" s="224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257"/>
      <c r="P412" s="258"/>
      <c r="Q412" s="132"/>
      <c r="R412" s="132"/>
      <c r="S412" s="132"/>
      <c r="T412" s="132"/>
      <c r="U412" s="132"/>
      <c r="V412" s="132"/>
      <c r="W412" s="80"/>
      <c r="X412" s="80"/>
      <c r="Y412" s="80"/>
      <c r="Z412" s="80"/>
      <c r="AA412" s="80"/>
      <c r="AB412" s="221"/>
      <c r="AC412" s="221"/>
    </row>
    <row r="413" spans="1:64" ht="17" thickBot="1" x14ac:dyDescent="0.4">
      <c r="D413" s="224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259"/>
      <c r="P413" s="260"/>
      <c r="Q413" s="260"/>
      <c r="R413" s="260"/>
      <c r="S413" s="260"/>
      <c r="T413" s="260"/>
      <c r="U413" s="260"/>
      <c r="V413" s="260"/>
      <c r="W413" s="261"/>
      <c r="X413" s="261"/>
      <c r="Y413" s="261"/>
      <c r="Z413" s="261"/>
      <c r="AA413" s="261"/>
      <c r="AB413" s="262"/>
      <c r="AC413" s="221"/>
    </row>
    <row r="414" spans="1:64" ht="17.149999999999999" customHeight="1" thickBot="1" x14ac:dyDescent="0.4">
      <c r="D414" s="263"/>
      <c r="E414" s="261"/>
      <c r="F414" s="261"/>
      <c r="G414" s="261"/>
      <c r="H414" s="261"/>
      <c r="I414" s="261"/>
      <c r="J414" s="261"/>
      <c r="K414" s="261"/>
      <c r="L414" s="261"/>
      <c r="M414" s="261"/>
      <c r="N414" s="262"/>
      <c r="O414" s="264"/>
      <c r="P414" s="264"/>
      <c r="Q414" s="264"/>
      <c r="R414" s="264"/>
      <c r="S414" s="264"/>
      <c r="T414" s="264"/>
      <c r="U414" s="264"/>
      <c r="V414" s="264"/>
      <c r="W414" s="261"/>
      <c r="X414" s="261"/>
      <c r="Y414" s="261"/>
      <c r="Z414" s="261"/>
      <c r="AA414" s="261"/>
      <c r="AB414" s="261"/>
      <c r="AC414" s="262"/>
    </row>
    <row r="419" spans="4:14" x14ac:dyDescent="0.35"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</row>
    <row r="420" spans="4:14" x14ac:dyDescent="0.35"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</row>
    <row r="421" spans="4:14" x14ac:dyDescent="0.35"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</row>
    <row r="422" spans="4:14" x14ac:dyDescent="0.35"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</row>
    <row r="423" spans="4:14" x14ac:dyDescent="0.35">
      <c r="D423" s="80"/>
      <c r="E423" s="80"/>
      <c r="F423" s="80"/>
      <c r="G423" s="80"/>
      <c r="H423" s="80"/>
      <c r="I423" s="80"/>
      <c r="J423" s="80"/>
      <c r="K423" s="80"/>
      <c r="L423" s="886"/>
      <c r="M423" s="886"/>
      <c r="N423" s="80"/>
    </row>
    <row r="424" spans="4:14" x14ac:dyDescent="0.35">
      <c r="D424" s="80"/>
      <c r="E424" s="241"/>
      <c r="F424" s="80"/>
      <c r="G424" s="265"/>
      <c r="H424" s="80"/>
      <c r="I424" s="80"/>
      <c r="J424" s="80"/>
      <c r="K424" s="206"/>
      <c r="L424" s="80"/>
      <c r="M424" s="80"/>
      <c r="N424" s="80"/>
    </row>
    <row r="425" spans="4:14" x14ac:dyDescent="0.35">
      <c r="D425" s="80"/>
      <c r="E425" s="80"/>
      <c r="F425" s="80"/>
      <c r="G425" s="80"/>
      <c r="H425" s="887"/>
      <c r="I425" s="887"/>
      <c r="J425" s="206"/>
      <c r="K425" s="206"/>
      <c r="L425" s="80"/>
      <c r="M425" s="80"/>
      <c r="N425" s="80"/>
    </row>
    <row r="426" spans="4:14" x14ac:dyDescent="0.35">
      <c r="D426" s="80"/>
      <c r="E426" s="80"/>
      <c r="F426" s="80"/>
      <c r="G426" s="80"/>
      <c r="H426" s="80"/>
      <c r="I426" s="80"/>
      <c r="J426" s="206"/>
      <c r="K426" s="80"/>
      <c r="L426" s="80"/>
      <c r="M426" s="80"/>
      <c r="N426" s="80"/>
    </row>
    <row r="427" spans="4:14" x14ac:dyDescent="0.35"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</row>
    <row r="428" spans="4:14" x14ac:dyDescent="0.35"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</row>
    <row r="429" spans="4:14" x14ac:dyDescent="0.35"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</row>
    <row r="430" spans="4:14" x14ac:dyDescent="0.35">
      <c r="D430" s="80"/>
      <c r="E430" s="888"/>
      <c r="F430" s="889"/>
      <c r="G430" s="889"/>
      <c r="H430" s="80"/>
      <c r="I430" s="266"/>
      <c r="J430" s="890"/>
      <c r="K430" s="890"/>
      <c r="L430" s="80"/>
      <c r="M430" s="105"/>
      <c r="N430" s="80"/>
    </row>
    <row r="431" spans="4:14" x14ac:dyDescent="0.35">
      <c r="D431" s="80"/>
      <c r="E431" s="888"/>
      <c r="F431" s="889"/>
      <c r="G431" s="889"/>
      <c r="H431" s="80"/>
      <c r="I431" s="266"/>
      <c r="J431" s="890"/>
      <c r="K431" s="890"/>
      <c r="L431" s="80"/>
      <c r="M431" s="105"/>
      <c r="N431" s="80"/>
    </row>
    <row r="432" spans="4:14" x14ac:dyDescent="0.35">
      <c r="D432" s="80"/>
      <c r="E432" s="888"/>
      <c r="F432" s="889"/>
      <c r="G432" s="889"/>
      <c r="H432" s="80"/>
      <c r="I432" s="266"/>
      <c r="J432" s="890"/>
      <c r="K432" s="890"/>
      <c r="L432" s="80"/>
      <c r="M432" s="105"/>
      <c r="N432" s="80"/>
    </row>
    <row r="433" spans="4:14" x14ac:dyDescent="0.35">
      <c r="D433" s="80"/>
      <c r="E433" s="105"/>
      <c r="F433" s="80"/>
      <c r="G433" s="80"/>
      <c r="H433" s="105"/>
      <c r="I433" s="80"/>
      <c r="J433" s="80"/>
      <c r="K433" s="105"/>
      <c r="L433" s="80"/>
      <c r="M433" s="80"/>
      <c r="N433" s="105"/>
    </row>
    <row r="434" spans="4:14" x14ac:dyDescent="0.35">
      <c r="D434" s="80"/>
      <c r="E434" s="105"/>
      <c r="F434" s="80"/>
      <c r="G434" s="80"/>
      <c r="H434" s="80"/>
      <c r="I434" s="266"/>
      <c r="J434" s="890"/>
      <c r="K434" s="890"/>
      <c r="L434" s="80"/>
      <c r="M434" s="105"/>
      <c r="N434" s="80"/>
    </row>
    <row r="435" spans="4:14" x14ac:dyDescent="0.35">
      <c r="D435" s="80"/>
      <c r="E435" s="105"/>
      <c r="F435" s="80"/>
      <c r="G435" s="80"/>
      <c r="H435" s="80"/>
      <c r="I435" s="266"/>
      <c r="J435" s="890"/>
      <c r="K435" s="890"/>
      <c r="L435" s="80"/>
      <c r="M435" s="105"/>
      <c r="N435" s="80"/>
    </row>
    <row r="436" spans="4:14" x14ac:dyDescent="0.35">
      <c r="D436" s="80"/>
      <c r="E436" s="105"/>
      <c r="F436" s="80"/>
      <c r="G436" s="80"/>
      <c r="H436" s="80"/>
      <c r="I436" s="266"/>
      <c r="J436" s="890"/>
      <c r="K436" s="890"/>
      <c r="L436" s="80"/>
      <c r="M436" s="105"/>
      <c r="N436" s="80"/>
    </row>
    <row r="437" spans="4:14" x14ac:dyDescent="0.35">
      <c r="D437" s="80"/>
      <c r="E437" s="105"/>
      <c r="F437" s="80"/>
      <c r="G437" s="80"/>
      <c r="H437" s="105"/>
      <c r="I437" s="80"/>
      <c r="J437" s="80"/>
      <c r="K437" s="105"/>
      <c r="L437" s="80"/>
      <c r="M437" s="80"/>
      <c r="N437" s="105"/>
    </row>
    <row r="438" spans="4:14" x14ac:dyDescent="0.35">
      <c r="D438" s="80"/>
      <c r="E438" s="886"/>
      <c r="F438" s="886"/>
      <c r="G438" s="80"/>
      <c r="H438" s="80"/>
      <c r="I438" s="80"/>
      <c r="J438" s="80"/>
      <c r="K438" s="80"/>
      <c r="L438" s="80"/>
      <c r="M438" s="80"/>
      <c r="N438" s="80"/>
    </row>
    <row r="439" spans="4:14" x14ac:dyDescent="0.35"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</row>
    <row r="440" spans="4:14" x14ac:dyDescent="0.35"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</row>
    <row r="441" spans="4:14" x14ac:dyDescent="0.35"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8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E269:AF269"/>
    <mergeCell ref="C266:AS266"/>
    <mergeCell ref="AV268:AV270"/>
    <mergeCell ref="AW268:AW270"/>
    <mergeCell ref="AX268:AX270"/>
    <mergeCell ref="AY268:AY270"/>
    <mergeCell ref="AZ268:AZ270"/>
    <mergeCell ref="AH269:AI269"/>
    <mergeCell ref="AK269:AL269"/>
    <mergeCell ref="AN269:AO269"/>
    <mergeCell ref="AQ269:AR269"/>
    <mergeCell ref="AB274:AC274"/>
    <mergeCell ref="AE274:AF274"/>
    <mergeCell ref="AH274:AI274"/>
    <mergeCell ref="AK274:AL274"/>
    <mergeCell ref="AN274:AO274"/>
    <mergeCell ref="AQ274:AR274"/>
    <mergeCell ref="AN273:AO273"/>
    <mergeCell ref="AQ273:AR273"/>
    <mergeCell ref="D274:E274"/>
    <mergeCell ref="G274:H274"/>
    <mergeCell ref="J274:K274"/>
    <mergeCell ref="M274:N274"/>
    <mergeCell ref="P274:Q274"/>
    <mergeCell ref="S274:T274"/>
    <mergeCell ref="V274:W274"/>
    <mergeCell ref="Y274:Z274"/>
    <mergeCell ref="V273:W273"/>
    <mergeCell ref="Y273:Z273"/>
    <mergeCell ref="AB273:AC273"/>
    <mergeCell ref="AE273:AF273"/>
    <mergeCell ref="AH273:AI273"/>
    <mergeCell ref="AK273:AL273"/>
    <mergeCell ref="D273:E273"/>
    <mergeCell ref="G273:H273"/>
    <mergeCell ref="J273:K273"/>
    <mergeCell ref="M273:N273"/>
    <mergeCell ref="P273:Q273"/>
    <mergeCell ref="S273:T273"/>
    <mergeCell ref="AX280:AX282"/>
    <mergeCell ref="AY280:AY282"/>
    <mergeCell ref="AZ280:AZ282"/>
    <mergeCell ref="BA280:BA282"/>
    <mergeCell ref="D284:E284"/>
    <mergeCell ref="G284:H284"/>
    <mergeCell ref="J284:K284"/>
    <mergeCell ref="M284:N284"/>
    <mergeCell ref="P284:Q284"/>
    <mergeCell ref="S284:T284"/>
    <mergeCell ref="AH280:AI280"/>
    <mergeCell ref="AK280:AL280"/>
    <mergeCell ref="AN280:AO280"/>
    <mergeCell ref="AQ280:AR280"/>
    <mergeCell ref="AV280:AV282"/>
    <mergeCell ref="AW280:AW282"/>
    <mergeCell ref="C277:AS277"/>
    <mergeCell ref="G280:H280"/>
    <mergeCell ref="J280:K280"/>
    <mergeCell ref="M280:N280"/>
    <mergeCell ref="P280:Q280"/>
    <mergeCell ref="S280:T280"/>
    <mergeCell ref="V280:W280"/>
    <mergeCell ref="Y280:Z280"/>
    <mergeCell ref="AB280:AC280"/>
    <mergeCell ref="AE280:AF280"/>
    <mergeCell ref="AV271:AV279"/>
    <mergeCell ref="AW271:AW279"/>
    <mergeCell ref="AX271:AX279"/>
    <mergeCell ref="AY271:AY279"/>
    <mergeCell ref="AZ271:AZ279"/>
    <mergeCell ref="BA271:BA279"/>
    <mergeCell ref="AB285:AC285"/>
    <mergeCell ref="AE285:AF285"/>
    <mergeCell ref="AH285:AI285"/>
    <mergeCell ref="AK285:AL285"/>
    <mergeCell ref="AN285:AO285"/>
    <mergeCell ref="AQ285:AR285"/>
    <mergeCell ref="AN284:AO284"/>
    <mergeCell ref="AQ284:AR284"/>
    <mergeCell ref="D285:E285"/>
    <mergeCell ref="G285:H285"/>
    <mergeCell ref="J285:K285"/>
    <mergeCell ref="M285:N285"/>
    <mergeCell ref="P285:Q285"/>
    <mergeCell ref="S285:T285"/>
    <mergeCell ref="V285:W285"/>
    <mergeCell ref="Y285:Z285"/>
    <mergeCell ref="V284:W284"/>
    <mergeCell ref="Y284:Z284"/>
    <mergeCell ref="AB284:AC284"/>
    <mergeCell ref="AE284:AF284"/>
    <mergeCell ref="AH284:AI284"/>
    <mergeCell ref="AK284:AL284"/>
    <mergeCell ref="AX291:AX293"/>
    <mergeCell ref="AY291:AY293"/>
    <mergeCell ref="AZ291:AZ293"/>
    <mergeCell ref="BA291:BA293"/>
    <mergeCell ref="AV294:AV302"/>
    <mergeCell ref="AW294:AW302"/>
    <mergeCell ref="AX294:AX302"/>
    <mergeCell ref="AY294:AY302"/>
    <mergeCell ref="AZ294:AZ302"/>
    <mergeCell ref="BA294:BA302"/>
    <mergeCell ref="AH291:AI291"/>
    <mergeCell ref="AK291:AL291"/>
    <mergeCell ref="AN291:AO291"/>
    <mergeCell ref="AQ291:AR291"/>
    <mergeCell ref="AV291:AV293"/>
    <mergeCell ref="AW291:AW293"/>
    <mergeCell ref="C288:AS288"/>
    <mergeCell ref="G291:H291"/>
    <mergeCell ref="J291:K291"/>
    <mergeCell ref="M291:N291"/>
    <mergeCell ref="P291:Q291"/>
    <mergeCell ref="S291:T291"/>
    <mergeCell ref="V291:W291"/>
    <mergeCell ref="Y291:Z291"/>
    <mergeCell ref="AB291:AC291"/>
    <mergeCell ref="AE291:AF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768" priority="83" operator="containsText" text="DC">
      <formula>NOT(ISERROR(SEARCH("DC",C51)))</formula>
    </cfRule>
    <cfRule type="containsText" dxfId="767" priority="82" operator="containsText" text="DD">
      <formula>NOT(ISERROR(SEARCH("DD",C51)))</formula>
    </cfRule>
    <cfRule type="containsText" dxfId="766" priority="84" operator="containsText" text="DB">
      <formula>NOT(ISERROR(SEARCH("DB",C51)))</formula>
    </cfRule>
  </conditionalFormatting>
  <conditionalFormatting sqref="F107">
    <cfRule type="containsText" dxfId="765" priority="78" operator="containsText" text="DB">
      <formula>NOT(ISERROR(SEARCH("DB",F107)))</formula>
    </cfRule>
    <cfRule type="containsText" dxfId="764" priority="77" operator="containsText" text="DC">
      <formula>NOT(ISERROR(SEARCH("DC",F107)))</formula>
    </cfRule>
    <cfRule type="containsText" dxfId="763" priority="76" operator="containsText" text="DD">
      <formula>NOT(ISERROR(SEARCH("DD",F107)))</formula>
    </cfRule>
  </conditionalFormatting>
  <conditionalFormatting sqref="I41">
    <cfRule type="containsText" dxfId="762" priority="93" operator="containsText" text="DB">
      <formula>NOT(ISERROR(SEARCH("DB",I41)))</formula>
    </cfRule>
    <cfRule type="containsText" dxfId="761" priority="92" operator="containsText" text="DC">
      <formula>NOT(ISERROR(SEARCH("DC",I41)))</formula>
    </cfRule>
    <cfRule type="containsText" dxfId="760" priority="91" operator="containsText" text="DD">
      <formula>NOT(ISERROR(SEARCH("DD",I41)))</formula>
    </cfRule>
  </conditionalFormatting>
  <conditionalFormatting sqref="I118">
    <cfRule type="containsText" dxfId="759" priority="75" operator="containsText" text="DB">
      <formula>NOT(ISERROR(SEARCH("DB",I118)))</formula>
    </cfRule>
    <cfRule type="containsText" dxfId="758" priority="74" operator="containsText" text="DC">
      <formula>NOT(ISERROR(SEARCH("DC",I118)))</formula>
    </cfRule>
    <cfRule type="containsText" dxfId="757" priority="73" operator="containsText" text="DD">
      <formula>NOT(ISERROR(SEARCH("DD",I118)))</formula>
    </cfRule>
  </conditionalFormatting>
  <conditionalFormatting sqref="L41">
    <cfRule type="containsText" dxfId="756" priority="88" operator="containsText" text="DD">
      <formula>NOT(ISERROR(SEARCH("DD",L41)))</formula>
    </cfRule>
    <cfRule type="containsText" dxfId="755" priority="90" operator="containsText" text="DB">
      <formula>NOT(ISERROR(SEARCH("DB",L41)))</formula>
    </cfRule>
    <cfRule type="containsText" dxfId="754" priority="89" operator="containsText" text="DC">
      <formula>NOT(ISERROR(SEARCH("DC",L41)))</formula>
    </cfRule>
  </conditionalFormatting>
  <conditionalFormatting sqref="L129">
    <cfRule type="containsText" dxfId="753" priority="64" operator="containsText" text="DD">
      <formula>NOT(ISERROR(SEARCH("DD",L129)))</formula>
    </cfRule>
    <cfRule type="containsText" dxfId="752" priority="65" operator="containsText" text="DC">
      <formula>NOT(ISERROR(SEARCH("DC",L129)))</formula>
    </cfRule>
    <cfRule type="containsText" dxfId="751" priority="66" operator="containsText" text="DB">
      <formula>NOT(ISERROR(SEARCH("DB",L129)))</formula>
    </cfRule>
  </conditionalFormatting>
  <conditionalFormatting sqref="O129">
    <cfRule type="containsText" dxfId="750" priority="62" operator="containsText" text="DC">
      <formula>NOT(ISERROR(SEARCH("DC",O129)))</formula>
    </cfRule>
    <cfRule type="containsText" dxfId="749" priority="63" operator="containsText" text="DB">
      <formula>NOT(ISERROR(SEARCH("DB",O129)))</formula>
    </cfRule>
    <cfRule type="containsText" dxfId="748" priority="61" operator="containsText" text="DD">
      <formula>NOT(ISERROR(SEARCH("DD",O129)))</formula>
    </cfRule>
  </conditionalFormatting>
  <conditionalFormatting sqref="R118">
    <cfRule type="containsText" dxfId="747" priority="72" operator="containsText" text="DB">
      <formula>NOT(ISERROR(SEARCH("DB",R118)))</formula>
    </cfRule>
    <cfRule type="containsText" dxfId="746" priority="70" operator="containsText" text="DD">
      <formula>NOT(ISERROR(SEARCH("DD",R118)))</formula>
    </cfRule>
    <cfRule type="containsText" dxfId="745" priority="71" operator="containsText" text="DC">
      <formula>NOT(ISERROR(SEARCH("DC",R118)))</formula>
    </cfRule>
  </conditionalFormatting>
  <conditionalFormatting sqref="X118">
    <cfRule type="containsText" dxfId="744" priority="67" operator="containsText" text="DD">
      <formula>NOT(ISERROR(SEARCH("DD",X118)))</formula>
    </cfRule>
    <cfRule type="containsText" dxfId="743" priority="68" operator="containsText" text="DC">
      <formula>NOT(ISERROR(SEARCH("DC",X118)))</formula>
    </cfRule>
    <cfRule type="containsText" dxfId="742" priority="69" operator="containsText" text="DB">
      <formula>NOT(ISERROR(SEARCH("DB",X118)))</formula>
    </cfRule>
  </conditionalFormatting>
  <conditionalFormatting sqref="AA85">
    <cfRule type="containsText" dxfId="741" priority="79" operator="containsText" text="DD">
      <formula>NOT(ISERROR(SEARCH("DD",AA85)))</formula>
    </cfRule>
    <cfRule type="containsText" dxfId="740" priority="80" operator="containsText" text="DC">
      <formula>NOT(ISERROR(SEARCH("DC",AA85)))</formula>
    </cfRule>
    <cfRule type="containsText" dxfId="739" priority="81" operator="containsText" text="DB">
      <formula>NOT(ISERROR(SEARCH("DB",AA85)))</formula>
    </cfRule>
  </conditionalFormatting>
  <conditionalFormatting sqref="AJ19">
    <cfRule type="containsText" dxfId="738" priority="96" operator="containsText" text="DB">
      <formula>NOT(ISERROR(SEARCH("DB",AJ19)))</formula>
    </cfRule>
    <cfRule type="containsText" dxfId="737" priority="94" operator="containsText" text="DD">
      <formula>NOT(ISERROR(SEARCH("DD",AJ19)))</formula>
    </cfRule>
    <cfRule type="containsText" dxfId="736" priority="95" operator="containsText" text="DC">
      <formula>NOT(ISERROR(SEARCH("DC",AJ19)))</formula>
    </cfRule>
  </conditionalFormatting>
  <conditionalFormatting sqref="AM41">
    <cfRule type="containsText" dxfId="735" priority="87" operator="containsText" text="DB">
      <formula>NOT(ISERROR(SEARCH("DB",AM41)))</formula>
    </cfRule>
    <cfRule type="containsText" dxfId="734" priority="85" operator="containsText" text="DD">
      <formula>NOT(ISERROR(SEARCH("DD",AM41)))</formula>
    </cfRule>
    <cfRule type="containsText" dxfId="733" priority="86" operator="containsText" text="DC">
      <formula>NOT(ISERROR(SEARCH("DC",AM41)))</formula>
    </cfRule>
  </conditionalFormatting>
  <conditionalFormatting sqref="AM162">
    <cfRule type="containsText" dxfId="732" priority="60" operator="containsText" text="DB">
      <formula>NOT(ISERROR(SEARCH("DB",AM162)))</formula>
    </cfRule>
    <cfRule type="containsText" dxfId="731" priority="59" operator="containsText" text="DC">
      <formula>NOT(ISERROR(SEARCH("DC",AM162)))</formula>
    </cfRule>
    <cfRule type="containsText" dxfId="730" priority="58" operator="containsText" text="DD">
      <formula>NOT(ISERROR(SEARCH("DD",AM162)))</formula>
    </cfRule>
  </conditionalFormatting>
  <conditionalFormatting sqref="AM173">
    <cfRule type="containsText" dxfId="729" priority="15" operator="containsText" text="DB">
      <formula>NOT(ISERROR(SEARCH("DB",AM173)))</formula>
    </cfRule>
    <cfRule type="containsText" dxfId="728" priority="14" operator="containsText" text="DC">
      <formula>NOT(ISERROR(SEARCH("DC",AM173)))</formula>
    </cfRule>
    <cfRule type="containsText" dxfId="727" priority="13" operator="containsText" text="DD">
      <formula>NOT(ISERROR(SEARCH("DD",AM173)))</formula>
    </cfRule>
  </conditionalFormatting>
  <conditionalFormatting sqref="AM184">
    <cfRule type="containsText" dxfId="726" priority="12" operator="containsText" text="DB">
      <formula>NOT(ISERROR(SEARCH("DB",AM184)))</formula>
    </cfRule>
    <cfRule type="containsText" dxfId="725" priority="11" operator="containsText" text="DC">
      <formula>NOT(ISERROR(SEARCH("DC",AM184)))</formula>
    </cfRule>
    <cfRule type="containsText" dxfId="724" priority="10" operator="containsText" text="DD">
      <formula>NOT(ISERROR(SEARCH("DD",AM184)))</formula>
    </cfRule>
  </conditionalFormatting>
  <conditionalFormatting sqref="AM196">
    <cfRule type="containsText" dxfId="723" priority="57" operator="containsText" text="DB">
      <formula>NOT(ISERROR(SEARCH("DB",AM196)))</formula>
    </cfRule>
    <cfRule type="containsText" dxfId="722" priority="56" operator="containsText" text="DC">
      <formula>NOT(ISERROR(SEARCH("DC",AM196)))</formula>
    </cfRule>
    <cfRule type="containsText" dxfId="721" priority="55" operator="containsText" text="DD">
      <formula>NOT(ISERROR(SEARCH("DD",AM196)))</formula>
    </cfRule>
  </conditionalFormatting>
  <conditionalFormatting sqref="AM207">
    <cfRule type="containsText" dxfId="720" priority="54" operator="containsText" text="DB">
      <formula>NOT(ISERROR(SEARCH("DB",AM207)))</formula>
    </cfRule>
    <cfRule type="containsText" dxfId="719" priority="53" operator="containsText" text="DC">
      <formula>NOT(ISERROR(SEARCH("DC",AM207)))</formula>
    </cfRule>
    <cfRule type="containsText" dxfId="718" priority="52" operator="containsText" text="DD">
      <formula>NOT(ISERROR(SEARCH("DD",AM207)))</formula>
    </cfRule>
  </conditionalFormatting>
  <conditionalFormatting sqref="AM218">
    <cfRule type="containsText" dxfId="717" priority="49" operator="containsText" text="DD">
      <formula>NOT(ISERROR(SEARCH("DD",AM218)))</formula>
    </cfRule>
    <cfRule type="containsText" dxfId="716" priority="50" operator="containsText" text="DC">
      <formula>NOT(ISERROR(SEARCH("DC",AM218)))</formula>
    </cfRule>
    <cfRule type="containsText" dxfId="715" priority="51" operator="containsText" text="DB">
      <formula>NOT(ISERROR(SEARCH("DB",AM218)))</formula>
    </cfRule>
  </conditionalFormatting>
  <conditionalFormatting sqref="AM229">
    <cfRule type="containsText" dxfId="714" priority="46" operator="containsText" text="DD">
      <formula>NOT(ISERROR(SEARCH("DD",AM229)))</formula>
    </cfRule>
    <cfRule type="containsText" dxfId="713" priority="48" operator="containsText" text="DB">
      <formula>NOT(ISERROR(SEARCH("DB",AM229)))</formula>
    </cfRule>
    <cfRule type="containsText" dxfId="712" priority="47" operator="containsText" text="DC">
      <formula>NOT(ISERROR(SEARCH("DC",AM229)))</formula>
    </cfRule>
  </conditionalFormatting>
  <conditionalFormatting sqref="AM240">
    <cfRule type="containsText" dxfId="711" priority="45" operator="containsText" text="DB">
      <formula>NOT(ISERROR(SEARCH("DB",AM240)))</formula>
    </cfRule>
    <cfRule type="containsText" dxfId="710" priority="44" operator="containsText" text="DC">
      <formula>NOT(ISERROR(SEARCH("DC",AM240)))</formula>
    </cfRule>
    <cfRule type="containsText" dxfId="709" priority="43" operator="containsText" text="DD">
      <formula>NOT(ISERROR(SEARCH("DD",AM240)))</formula>
    </cfRule>
  </conditionalFormatting>
  <conditionalFormatting sqref="AM251">
    <cfRule type="containsText" dxfId="708" priority="42" operator="containsText" text="DB">
      <formula>NOT(ISERROR(SEARCH("DB",AM251)))</formula>
    </cfRule>
    <cfRule type="containsText" dxfId="707" priority="41" operator="containsText" text="DC">
      <formula>NOT(ISERROR(SEARCH("DC",AM251)))</formula>
    </cfRule>
    <cfRule type="containsText" dxfId="706" priority="40" operator="containsText" text="DD">
      <formula>NOT(ISERROR(SEARCH("DD",AM251)))</formula>
    </cfRule>
  </conditionalFormatting>
  <conditionalFormatting sqref="AM262">
    <cfRule type="containsText" dxfId="705" priority="37" operator="containsText" text="DD">
      <formula>NOT(ISERROR(SEARCH("DD",AM262)))</formula>
    </cfRule>
    <cfRule type="containsText" dxfId="704" priority="39" operator="containsText" text="DB">
      <formula>NOT(ISERROR(SEARCH("DB",AM262)))</formula>
    </cfRule>
    <cfRule type="containsText" dxfId="703" priority="38" operator="containsText" text="DC">
      <formula>NOT(ISERROR(SEARCH("DC",AM262)))</formula>
    </cfRule>
  </conditionalFormatting>
  <conditionalFormatting sqref="AM273">
    <cfRule type="containsText" dxfId="702" priority="36" operator="containsText" text="DB">
      <formula>NOT(ISERROR(SEARCH("DB",AM273)))</formula>
    </cfRule>
    <cfRule type="containsText" dxfId="701" priority="35" operator="containsText" text="DC">
      <formula>NOT(ISERROR(SEARCH("DC",AM273)))</formula>
    </cfRule>
    <cfRule type="containsText" dxfId="700" priority="34" operator="containsText" text="DD">
      <formula>NOT(ISERROR(SEARCH("DD",AM273)))</formula>
    </cfRule>
  </conditionalFormatting>
  <conditionalFormatting sqref="AM284">
    <cfRule type="containsText" dxfId="699" priority="33" operator="containsText" text="DB">
      <formula>NOT(ISERROR(SEARCH("DB",AM284)))</formula>
    </cfRule>
    <cfRule type="containsText" dxfId="698" priority="32" operator="containsText" text="DC">
      <formula>NOT(ISERROR(SEARCH("DC",AM284)))</formula>
    </cfRule>
    <cfRule type="containsText" dxfId="697" priority="31" operator="containsText" text="DD">
      <formula>NOT(ISERROR(SEARCH("DD",AM284)))</formula>
    </cfRule>
  </conditionalFormatting>
  <conditionalFormatting sqref="AM306">
    <cfRule type="containsText" dxfId="696" priority="30" operator="containsText" text="DB">
      <formula>NOT(ISERROR(SEARCH("DB",AM306)))</formula>
    </cfRule>
    <cfRule type="containsText" dxfId="695" priority="29" operator="containsText" text="DC">
      <formula>NOT(ISERROR(SEARCH("DC",AM306)))</formula>
    </cfRule>
    <cfRule type="containsText" dxfId="694" priority="28" operator="containsText" text="DD">
      <formula>NOT(ISERROR(SEARCH("DD",AM306)))</formula>
    </cfRule>
  </conditionalFormatting>
  <conditionalFormatting sqref="AM317">
    <cfRule type="containsText" dxfId="693" priority="27" operator="containsText" text="DB">
      <formula>NOT(ISERROR(SEARCH("DB",AM317)))</formula>
    </cfRule>
    <cfRule type="containsText" dxfId="692" priority="26" operator="containsText" text="DC">
      <formula>NOT(ISERROR(SEARCH("DC",AM317)))</formula>
    </cfRule>
    <cfRule type="containsText" dxfId="691" priority="25" operator="containsText" text="DD">
      <formula>NOT(ISERROR(SEARCH("DD",AM317)))</formula>
    </cfRule>
  </conditionalFormatting>
  <conditionalFormatting sqref="AM328">
    <cfRule type="containsText" dxfId="690" priority="24" operator="containsText" text="DB">
      <formula>NOT(ISERROR(SEARCH("DB",AM328)))</formula>
    </cfRule>
    <cfRule type="containsText" dxfId="689" priority="23" operator="containsText" text="DC">
      <formula>NOT(ISERROR(SEARCH("DC",AM328)))</formula>
    </cfRule>
    <cfRule type="containsText" dxfId="688" priority="22" operator="containsText" text="DD">
      <formula>NOT(ISERROR(SEARCH("DD",AM328)))</formula>
    </cfRule>
  </conditionalFormatting>
  <conditionalFormatting sqref="AM339">
    <cfRule type="containsText" dxfId="687" priority="21" operator="containsText" text="DB">
      <formula>NOT(ISERROR(SEARCH("DB",AM339)))</formula>
    </cfRule>
    <cfRule type="containsText" dxfId="686" priority="20" operator="containsText" text="DC">
      <formula>NOT(ISERROR(SEARCH("DC",AM339)))</formula>
    </cfRule>
    <cfRule type="containsText" dxfId="685" priority="19" operator="containsText" text="DD">
      <formula>NOT(ISERROR(SEARCH("DD",AM339)))</formula>
    </cfRule>
  </conditionalFormatting>
  <conditionalFormatting sqref="AM350">
    <cfRule type="containsText" dxfId="684" priority="18" operator="containsText" text="DB">
      <formula>NOT(ISERROR(SEARCH("DB",AM350)))</formula>
    </cfRule>
    <cfRule type="containsText" dxfId="683" priority="17" operator="containsText" text="DC">
      <formula>NOT(ISERROR(SEARCH("DC",AM350)))</formula>
    </cfRule>
    <cfRule type="containsText" dxfId="682" priority="16" operator="containsText" text="DD">
      <formula>NOT(ISERROR(SEARCH("DD",AM350)))</formula>
    </cfRule>
  </conditionalFormatting>
  <conditionalFormatting sqref="AM361">
    <cfRule type="containsText" dxfId="681" priority="1" operator="containsText" text="DD">
      <formula>NOT(ISERROR(SEARCH("DD",AM361)))</formula>
    </cfRule>
    <cfRule type="containsText" dxfId="680" priority="3" operator="containsText" text="DB">
      <formula>NOT(ISERROR(SEARCH("DB",AM361)))</formula>
    </cfRule>
    <cfRule type="containsText" dxfId="679" priority="2" operator="containsText" text="DC">
      <formula>NOT(ISERROR(SEARCH("DC",AM361)))</formula>
    </cfRule>
  </conditionalFormatting>
  <conditionalFormatting sqref="AM372">
    <cfRule type="containsText" dxfId="678" priority="8" operator="containsText" text="DC">
      <formula>NOT(ISERROR(SEARCH("DC",AM372)))</formula>
    </cfRule>
    <cfRule type="containsText" dxfId="677" priority="7" operator="containsText" text="DD">
      <formula>NOT(ISERROR(SEARCH("DD",AM372)))</formula>
    </cfRule>
    <cfRule type="containsText" dxfId="676" priority="9" operator="containsText" text="DB">
      <formula>NOT(ISERROR(SEARCH("DB",AM372)))</formula>
    </cfRule>
  </conditionalFormatting>
  <conditionalFormatting sqref="AM383">
    <cfRule type="containsText" dxfId="675" priority="6" operator="containsText" text="DB">
      <formula>NOT(ISERROR(SEARCH("DB",AM383)))</formula>
    </cfRule>
    <cfRule type="containsText" dxfId="674" priority="5" operator="containsText" text="DC">
      <formula>NOT(ISERROR(SEARCH("DC",AM383)))</formula>
    </cfRule>
    <cfRule type="containsText" dxfId="673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zoomScale="65" zoomScaleNormal="100" workbookViewId="0">
      <selection activeCell="O60" sqref="O60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21.5429687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78" t="s">
        <v>0</v>
      </c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80"/>
    </row>
    <row r="3" spans="2:21" ht="9" customHeight="1" x14ac:dyDescent="0.35">
      <c r="B3" s="881"/>
      <c r="C3" s="881"/>
      <c r="D3" s="881"/>
      <c r="E3" s="881"/>
      <c r="F3" s="881"/>
      <c r="G3" s="881"/>
      <c r="H3" s="881"/>
      <c r="I3" s="881"/>
      <c r="J3" s="881"/>
      <c r="K3" s="881"/>
      <c r="L3" s="881"/>
      <c r="M3" s="881"/>
      <c r="N3" s="881"/>
      <c r="O3" s="881"/>
      <c r="P3" s="881"/>
      <c r="Q3" s="881"/>
      <c r="R3" s="881"/>
    </row>
    <row r="4" spans="2:21" s="1" customFormat="1" ht="20.5" customHeight="1" x14ac:dyDescent="0.35">
      <c r="B4" s="882" t="s">
        <v>1</v>
      </c>
      <c r="C4" s="882"/>
      <c r="D4" s="882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  <c r="R4" s="882"/>
    </row>
    <row r="5" spans="2:21" s="1" customFormat="1" ht="20.5" customHeight="1" x14ac:dyDescent="0.35">
      <c r="B5" s="883" t="s">
        <v>2</v>
      </c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</row>
    <row r="6" spans="2:21" s="1" customFormat="1" ht="20.5" customHeight="1" x14ac:dyDescent="0.35">
      <c r="B6" s="883" t="s">
        <v>3</v>
      </c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  <c r="N6" s="883"/>
      <c r="O6" s="883"/>
      <c r="P6" s="883"/>
      <c r="Q6" s="883"/>
      <c r="R6" s="883"/>
    </row>
    <row r="7" spans="2:21" ht="15" customHeight="1" x14ac:dyDescent="0.35">
      <c r="B7" s="884" t="s">
        <v>2354</v>
      </c>
      <c r="C7" s="884"/>
      <c r="D7" s="88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85">
        <f ca="1">NOW()</f>
        <v>46147.643782870371</v>
      </c>
      <c r="R7" s="885"/>
    </row>
    <row r="8" spans="2:21" ht="18.75" customHeight="1" x14ac:dyDescent="0.35">
      <c r="B8" s="874" t="s">
        <v>5</v>
      </c>
      <c r="C8" s="874"/>
      <c r="D8" s="874"/>
      <c r="E8" s="875" t="s">
        <v>6</v>
      </c>
      <c r="F8" s="875" t="s">
        <v>7</v>
      </c>
      <c r="G8" s="875" t="s">
        <v>8</v>
      </c>
      <c r="H8" s="877" t="s">
        <v>9</v>
      </c>
      <c r="I8" s="866" t="s">
        <v>2820</v>
      </c>
      <c r="J8" s="866" t="s">
        <v>10</v>
      </c>
      <c r="K8" s="868" t="s">
        <v>2819</v>
      </c>
      <c r="L8" s="870" t="s">
        <v>11</v>
      </c>
      <c r="M8" s="871" t="s">
        <v>2821</v>
      </c>
      <c r="N8" s="872" t="s">
        <v>12</v>
      </c>
      <c r="O8" s="873" t="s">
        <v>13</v>
      </c>
      <c r="P8" s="866" t="s">
        <v>14</v>
      </c>
      <c r="Q8" s="866" t="s">
        <v>15</v>
      </c>
      <c r="R8" s="866" t="s">
        <v>16</v>
      </c>
    </row>
    <row r="9" spans="2:21" ht="35.25" customHeight="1" x14ac:dyDescent="0.35">
      <c r="B9" s="874"/>
      <c r="C9" s="874"/>
      <c r="D9" s="874"/>
      <c r="E9" s="876"/>
      <c r="F9" s="876"/>
      <c r="G9" s="876"/>
      <c r="H9" s="877"/>
      <c r="I9" s="866"/>
      <c r="J9" s="866"/>
      <c r="K9" s="869"/>
      <c r="L9" s="870"/>
      <c r="M9" s="871"/>
      <c r="N9" s="872"/>
      <c r="O9" s="873"/>
      <c r="P9" s="866"/>
      <c r="Q9" s="866"/>
      <c r="R9" s="866"/>
    </row>
    <row r="10" spans="2:21" ht="25" customHeight="1" x14ac:dyDescent="0.35">
      <c r="B10" s="833" t="s">
        <v>2334</v>
      </c>
      <c r="C10" s="833"/>
      <c r="D10" s="833"/>
      <c r="E10" s="5">
        <v>186.3</v>
      </c>
      <c r="F10" s="6">
        <v>185.01400000000001</v>
      </c>
      <c r="G10" s="7">
        <v>185.01</v>
      </c>
      <c r="H10" s="8">
        <v>185.01400000000001</v>
      </c>
      <c r="I10" s="9">
        <v>0</v>
      </c>
      <c r="J10" s="9">
        <v>0</v>
      </c>
      <c r="K10" s="10">
        <v>0</v>
      </c>
      <c r="L10" s="10"/>
      <c r="M10" s="11"/>
      <c r="N10" s="12">
        <f>G10+I10</f>
        <v>185.01</v>
      </c>
      <c r="O10" s="13">
        <f>M10+H10</f>
        <v>185.01400000000001</v>
      </c>
      <c r="P10" s="23">
        <f>F10-O10</f>
        <v>0</v>
      </c>
      <c r="Q10" s="15"/>
      <c r="R10" s="15"/>
    </row>
    <row r="11" spans="2:21" ht="20.149999999999999" hidden="1" customHeight="1" x14ac:dyDescent="0.35">
      <c r="B11" s="867" t="s">
        <v>17</v>
      </c>
      <c r="C11" s="867"/>
      <c r="D11" s="867"/>
      <c r="E11" s="17">
        <v>36</v>
      </c>
      <c r="F11" s="18">
        <v>31</v>
      </c>
      <c r="G11" s="14"/>
      <c r="H11" s="14">
        <v>0</v>
      </c>
      <c r="I11" s="14">
        <v>0</v>
      </c>
      <c r="J11" s="14">
        <v>0</v>
      </c>
      <c r="K11" s="14"/>
      <c r="L11" s="19"/>
      <c r="M11" s="20"/>
      <c r="N11" s="21">
        <f>G11+I11</f>
        <v>0</v>
      </c>
      <c r="O11" s="13">
        <f>M11+H11</f>
        <v>0</v>
      </c>
      <c r="P11" s="14">
        <f>F11-O11</f>
        <v>31</v>
      </c>
      <c r="Q11" s="15"/>
      <c r="R11" s="15"/>
    </row>
    <row r="12" spans="2:21" ht="25" customHeight="1" x14ac:dyDescent="0.35">
      <c r="B12" s="833" t="s">
        <v>18</v>
      </c>
      <c r="C12" s="833"/>
      <c r="D12" s="833"/>
      <c r="E12" s="860"/>
      <c r="F12" s="861"/>
      <c r="G12" s="861"/>
      <c r="H12" s="861"/>
      <c r="I12" s="861"/>
      <c r="J12" s="861"/>
      <c r="K12" s="861"/>
      <c r="L12" s="861"/>
      <c r="M12" s="861"/>
      <c r="N12" s="861"/>
      <c r="O12" s="861"/>
      <c r="P12" s="861"/>
      <c r="Q12" s="861"/>
      <c r="R12" s="862"/>
    </row>
    <row r="13" spans="2:21" ht="25" customHeight="1" x14ac:dyDescent="0.35">
      <c r="B13" s="863" t="s">
        <v>185</v>
      </c>
      <c r="C13" s="864"/>
      <c r="D13" s="865"/>
      <c r="E13" s="5">
        <v>186.3</v>
      </c>
      <c r="F13" s="22">
        <f>F10</f>
        <v>185.01400000000001</v>
      </c>
      <c r="G13" s="23">
        <f>G10</f>
        <v>185.01</v>
      </c>
      <c r="H13" s="24">
        <f>H10</f>
        <v>185.01400000000001</v>
      </c>
      <c r="I13" s="9">
        <v>0</v>
      </c>
      <c r="J13" s="23"/>
      <c r="K13" s="25">
        <f>G13-H13</f>
        <v>-4.0000000000190994E-3</v>
      </c>
      <c r="L13" s="4"/>
      <c r="M13" s="26"/>
      <c r="N13" s="12">
        <f>G13+I13</f>
        <v>185.01</v>
      </c>
      <c r="O13" s="13">
        <f>H13</f>
        <v>185.01400000000001</v>
      </c>
      <c r="P13" s="23"/>
      <c r="Q13" s="27"/>
      <c r="R13" s="15"/>
    </row>
    <row r="14" spans="2:21" ht="25" customHeight="1" x14ac:dyDescent="0.35">
      <c r="B14" s="863" t="s">
        <v>19</v>
      </c>
      <c r="C14" s="864"/>
      <c r="D14" s="865"/>
      <c r="E14" s="5">
        <v>186.3</v>
      </c>
      <c r="F14" s="22">
        <f>F13</f>
        <v>185.01400000000001</v>
      </c>
      <c r="G14" s="23">
        <f>G13</f>
        <v>185.01</v>
      </c>
      <c r="H14" s="24">
        <v>136</v>
      </c>
      <c r="I14" s="9">
        <v>0</v>
      </c>
      <c r="J14" s="23"/>
      <c r="K14" s="25">
        <f>G14-H14</f>
        <v>49.009999999999991</v>
      </c>
      <c r="L14" s="4"/>
      <c r="M14" s="26"/>
      <c r="N14" s="12">
        <f>G14+I14</f>
        <v>185.01</v>
      </c>
      <c r="O14" s="13">
        <f>M14+H14</f>
        <v>136</v>
      </c>
      <c r="P14" s="23">
        <f>F14-O14</f>
        <v>49.01400000000001</v>
      </c>
      <c r="Q14" s="27"/>
      <c r="R14" s="15"/>
      <c r="U14" s="28"/>
    </row>
    <row r="15" spans="2:21" ht="25" customHeight="1" x14ac:dyDescent="0.35">
      <c r="B15" s="859" t="s">
        <v>20</v>
      </c>
      <c r="C15" s="859"/>
      <c r="D15" s="859"/>
      <c r="E15" s="860"/>
      <c r="F15" s="861"/>
      <c r="G15" s="861"/>
      <c r="H15" s="861"/>
      <c r="I15" s="861"/>
      <c r="J15" s="861"/>
      <c r="K15" s="861"/>
      <c r="L15" s="861"/>
      <c r="M15" s="861"/>
      <c r="N15" s="861"/>
      <c r="O15" s="861"/>
      <c r="P15" s="861"/>
      <c r="Q15" s="861"/>
      <c r="R15" s="862"/>
    </row>
    <row r="16" spans="2:21" ht="25" customHeight="1" x14ac:dyDescent="0.35">
      <c r="B16" s="863" t="s">
        <v>185</v>
      </c>
      <c r="C16" s="864"/>
      <c r="D16" s="865"/>
      <c r="E16" s="5">
        <v>186.3</v>
      </c>
      <c r="F16" s="29">
        <f>F13</f>
        <v>185.01400000000001</v>
      </c>
      <c r="G16" s="23">
        <v>170</v>
      </c>
      <c r="H16" s="24">
        <v>135.63400000000001</v>
      </c>
      <c r="I16" s="23">
        <v>16.3</v>
      </c>
      <c r="J16" s="30"/>
      <c r="K16" s="31">
        <f>K14</f>
        <v>49.009999999999991</v>
      </c>
      <c r="L16" s="32"/>
      <c r="M16" s="26"/>
      <c r="N16" s="12">
        <f>G16+I16</f>
        <v>186.3</v>
      </c>
      <c r="O16" s="13">
        <f>H16+M16</f>
        <v>135.63400000000001</v>
      </c>
      <c r="P16" s="23">
        <f>F16-O16</f>
        <v>49.379999999999995</v>
      </c>
      <c r="Q16" s="27"/>
      <c r="R16" s="15"/>
    </row>
    <row r="17" spans="2:22" ht="25" customHeight="1" x14ac:dyDescent="0.35">
      <c r="B17" s="863" t="s">
        <v>19</v>
      </c>
      <c r="C17" s="864"/>
      <c r="D17" s="865"/>
      <c r="E17" s="5">
        <v>186.3</v>
      </c>
      <c r="F17" s="29">
        <f>F16</f>
        <v>185.01400000000001</v>
      </c>
      <c r="G17" s="23">
        <v>170</v>
      </c>
      <c r="H17" s="24">
        <v>135.63400000000001</v>
      </c>
      <c r="I17" s="23">
        <v>16.3</v>
      </c>
      <c r="J17" s="30"/>
      <c r="K17" s="31">
        <f>K16</f>
        <v>49.009999999999991</v>
      </c>
      <c r="L17" s="32"/>
      <c r="M17" s="26"/>
      <c r="N17" s="12">
        <f>G17+I17</f>
        <v>186.3</v>
      </c>
      <c r="O17" s="13">
        <f>H17+M17</f>
        <v>135.63400000000001</v>
      </c>
      <c r="P17" s="23">
        <f>F17-O17</f>
        <v>49.379999999999995</v>
      </c>
      <c r="Q17" s="27"/>
      <c r="R17" s="15"/>
    </row>
    <row r="18" spans="2:22" ht="25" customHeight="1" x14ac:dyDescent="0.35">
      <c r="B18" s="833" t="s">
        <v>21</v>
      </c>
      <c r="C18" s="833"/>
      <c r="D18" s="833"/>
      <c r="E18" s="33">
        <v>494</v>
      </c>
      <c r="F18" s="34">
        <v>478</v>
      </c>
      <c r="G18" s="33">
        <v>142</v>
      </c>
      <c r="H18" s="35">
        <v>136</v>
      </c>
      <c r="I18" s="33">
        <v>25</v>
      </c>
      <c r="J18" s="34">
        <v>30</v>
      </c>
      <c r="K18" s="36">
        <v>35</v>
      </c>
      <c r="L18" s="37">
        <v>3</v>
      </c>
      <c r="M18" s="38">
        <v>3</v>
      </c>
      <c r="N18" s="12">
        <f>G18+I18</f>
        <v>167</v>
      </c>
      <c r="O18" s="13">
        <f>H18+M18</f>
        <v>139</v>
      </c>
      <c r="P18" s="23">
        <f>F18-O18</f>
        <v>339</v>
      </c>
      <c r="Q18" s="39">
        <v>12</v>
      </c>
      <c r="R18" s="15">
        <v>6</v>
      </c>
      <c r="T18" s="790"/>
      <c r="V18" s="790"/>
    </row>
    <row r="19" spans="2:22" ht="25" customHeight="1" x14ac:dyDescent="0.35">
      <c r="B19" s="856" t="s">
        <v>149</v>
      </c>
      <c r="C19" s="857"/>
      <c r="D19" s="858"/>
      <c r="E19" s="33">
        <v>494</v>
      </c>
      <c r="F19" s="34">
        <v>478</v>
      </c>
      <c r="G19" s="33">
        <v>142</v>
      </c>
      <c r="H19" s="35">
        <v>89</v>
      </c>
      <c r="I19" s="33">
        <v>25</v>
      </c>
      <c r="J19" s="34">
        <v>30</v>
      </c>
      <c r="K19" s="36">
        <v>35</v>
      </c>
      <c r="L19" s="37"/>
      <c r="M19" s="38">
        <v>3</v>
      </c>
      <c r="N19" s="12">
        <f>G19+I19</f>
        <v>167</v>
      </c>
      <c r="O19" s="13">
        <f>H19+M19</f>
        <v>92</v>
      </c>
      <c r="P19" s="23">
        <f>F19-O19</f>
        <v>386</v>
      </c>
      <c r="Q19" s="39"/>
      <c r="R19" s="15"/>
    </row>
    <row r="20" spans="2:22" ht="17.5" hidden="1" x14ac:dyDescent="0.35">
      <c r="B20" s="856" t="s">
        <v>17</v>
      </c>
      <c r="C20" s="857"/>
      <c r="D20" s="858"/>
      <c r="E20" s="33">
        <v>31</v>
      </c>
      <c r="F20" s="34"/>
      <c r="G20" s="33"/>
      <c r="H20" s="33"/>
      <c r="I20" s="33"/>
      <c r="J20" s="34"/>
      <c r="K20" s="36"/>
      <c r="L20" s="37"/>
      <c r="M20" s="33"/>
      <c r="N20" s="21"/>
      <c r="O20" s="13"/>
      <c r="P20" s="23"/>
      <c r="Q20" s="39"/>
      <c r="R20" s="15"/>
    </row>
    <row r="21" spans="2:22" hidden="1" x14ac:dyDescent="0.35">
      <c r="B21" s="842" t="s">
        <v>22</v>
      </c>
      <c r="C21" s="843"/>
      <c r="D21" s="844"/>
      <c r="E21" s="33">
        <v>10</v>
      </c>
      <c r="F21" s="34"/>
      <c r="G21" s="33"/>
      <c r="H21" s="33"/>
      <c r="I21" s="33"/>
      <c r="J21" s="34"/>
      <c r="K21" s="36"/>
      <c r="L21" s="37"/>
      <c r="M21" s="33"/>
      <c r="N21" s="21"/>
      <c r="O21" s="13"/>
      <c r="P21" s="23"/>
      <c r="Q21" s="39"/>
      <c r="R21" s="15"/>
    </row>
    <row r="22" spans="2:22" hidden="1" x14ac:dyDescent="0.35">
      <c r="B22" s="842" t="s">
        <v>23</v>
      </c>
      <c r="C22" s="843"/>
      <c r="D22" s="844"/>
      <c r="E22" s="33">
        <v>298</v>
      </c>
      <c r="F22" s="34"/>
      <c r="G22" s="33"/>
      <c r="H22" s="33"/>
      <c r="I22" s="33"/>
      <c r="J22" s="34"/>
      <c r="K22" s="36"/>
      <c r="L22" s="37"/>
      <c r="M22" s="33"/>
      <c r="N22" s="21"/>
      <c r="O22" s="13"/>
      <c r="P22" s="23"/>
      <c r="Q22" s="39"/>
      <c r="R22" s="15"/>
    </row>
    <row r="23" spans="2:22" hidden="1" x14ac:dyDescent="0.35">
      <c r="B23" s="842" t="s">
        <v>24</v>
      </c>
      <c r="C23" s="843"/>
      <c r="D23" s="844"/>
      <c r="E23" s="33">
        <v>181</v>
      </c>
      <c r="F23" s="34"/>
      <c r="G23" s="33"/>
      <c r="H23" s="33"/>
      <c r="I23" s="33"/>
      <c r="J23" s="34"/>
      <c r="K23" s="36"/>
      <c r="L23" s="37"/>
      <c r="M23" s="33"/>
      <c r="N23" s="21"/>
      <c r="O23" s="13"/>
      <c r="P23" s="23"/>
      <c r="Q23" s="39"/>
      <c r="R23" s="15"/>
    </row>
    <row r="24" spans="2:22" hidden="1" x14ac:dyDescent="0.35">
      <c r="B24" s="842" t="s">
        <v>25</v>
      </c>
      <c r="C24" s="843"/>
      <c r="D24" s="844"/>
      <c r="E24" s="33">
        <v>5</v>
      </c>
      <c r="F24" s="34"/>
      <c r="G24" s="33"/>
      <c r="H24" s="33"/>
      <c r="I24" s="33"/>
      <c r="J24" s="34"/>
      <c r="K24" s="36"/>
      <c r="L24" s="37"/>
      <c r="M24" s="33"/>
      <c r="N24" s="21"/>
      <c r="O24" s="13"/>
      <c r="P24" s="23"/>
      <c r="Q24" s="39"/>
      <c r="R24" s="15"/>
    </row>
    <row r="25" spans="2:22" hidden="1" x14ac:dyDescent="0.35">
      <c r="B25" s="845" t="s">
        <v>26</v>
      </c>
      <c r="C25" s="845"/>
      <c r="D25" s="845"/>
      <c r="E25" s="33"/>
      <c r="F25" s="34"/>
      <c r="G25" s="33"/>
      <c r="H25" s="33">
        <f>0</f>
        <v>0</v>
      </c>
      <c r="I25" s="33"/>
      <c r="J25" s="34"/>
      <c r="K25" s="36"/>
      <c r="L25" s="40"/>
      <c r="M25" s="33"/>
      <c r="N25" s="21"/>
      <c r="O25" s="13">
        <f>M25+H25</f>
        <v>0</v>
      </c>
      <c r="P25" s="23"/>
      <c r="Q25" s="39"/>
      <c r="R25" s="16"/>
    </row>
    <row r="26" spans="2:22" hidden="1" x14ac:dyDescent="0.35">
      <c r="B26" s="846" t="s">
        <v>27</v>
      </c>
      <c r="C26" s="847"/>
      <c r="D26" s="33" t="s">
        <v>28</v>
      </c>
      <c r="E26" s="41">
        <f>E15</f>
        <v>0</v>
      </c>
      <c r="F26" s="41"/>
      <c r="G26" s="850"/>
      <c r="H26" s="38">
        <v>0</v>
      </c>
      <c r="I26" s="853"/>
      <c r="J26" s="42"/>
      <c r="K26" s="43"/>
      <c r="L26" s="44"/>
      <c r="M26" s="38"/>
      <c r="N26" s="21">
        <f>G26+I26</f>
        <v>0</v>
      </c>
      <c r="O26" s="13">
        <f>M26+H26</f>
        <v>0</v>
      </c>
      <c r="P26" s="23">
        <f>F26-O26</f>
        <v>0</v>
      </c>
      <c r="Q26" s="45"/>
      <c r="R26" s="45"/>
      <c r="T26" s="46"/>
    </row>
    <row r="27" spans="2:22" hidden="1" x14ac:dyDescent="0.35">
      <c r="B27" s="848"/>
      <c r="C27" s="849"/>
      <c r="D27" s="33" t="s">
        <v>29</v>
      </c>
      <c r="E27" s="41">
        <f>E26</f>
        <v>0</v>
      </c>
      <c r="F27" s="41">
        <f>F26</f>
        <v>0</v>
      </c>
      <c r="G27" s="851"/>
      <c r="H27" s="38">
        <v>0</v>
      </c>
      <c r="I27" s="854"/>
      <c r="J27" s="42"/>
      <c r="K27" s="43"/>
      <c r="L27" s="47"/>
      <c r="M27" s="41"/>
      <c r="N27" s="21">
        <f>G27+I27</f>
        <v>0</v>
      </c>
      <c r="O27" s="13">
        <f>M27+H27</f>
        <v>0</v>
      </c>
      <c r="P27" s="23">
        <f>F27-O27</f>
        <v>0</v>
      </c>
      <c r="Q27" s="45"/>
      <c r="R27" s="45"/>
      <c r="T27" s="46"/>
      <c r="U27" s="46"/>
      <c r="V27" s="46"/>
    </row>
    <row r="28" spans="2:22" hidden="1" x14ac:dyDescent="0.35">
      <c r="B28" s="845" t="s">
        <v>30</v>
      </c>
      <c r="C28" s="845"/>
      <c r="D28" s="845"/>
      <c r="E28" s="41">
        <f>E27</f>
        <v>0</v>
      </c>
      <c r="F28" s="41">
        <f>F27</f>
        <v>0</v>
      </c>
      <c r="G28" s="852"/>
      <c r="H28" s="33">
        <v>0</v>
      </c>
      <c r="I28" s="855"/>
      <c r="J28" s="34"/>
      <c r="K28" s="36"/>
      <c r="L28" s="40"/>
      <c r="M28" s="33"/>
      <c r="N28" s="21">
        <f>G28+I28</f>
        <v>0</v>
      </c>
      <c r="O28" s="13">
        <f>H28+M28</f>
        <v>0</v>
      </c>
      <c r="P28" s="23">
        <f>F28-O28</f>
        <v>0</v>
      </c>
      <c r="Q28" s="39"/>
      <c r="R28" s="16"/>
    </row>
    <row r="29" spans="2:22" ht="25" customHeight="1" x14ac:dyDescent="0.35">
      <c r="B29" s="833" t="s">
        <v>31</v>
      </c>
      <c r="C29" s="833"/>
      <c r="D29" s="833"/>
      <c r="E29" s="38">
        <v>494</v>
      </c>
      <c r="F29" s="38">
        <v>478</v>
      </c>
      <c r="G29" s="38">
        <v>77</v>
      </c>
      <c r="H29" s="35">
        <v>23</v>
      </c>
      <c r="I29" s="33">
        <v>25</v>
      </c>
      <c r="J29" s="34">
        <v>7</v>
      </c>
      <c r="K29" s="36">
        <v>40</v>
      </c>
      <c r="L29" s="40">
        <v>4</v>
      </c>
      <c r="M29" s="33">
        <v>5</v>
      </c>
      <c r="N29" s="12">
        <f>G29+I29</f>
        <v>102</v>
      </c>
      <c r="O29" s="13">
        <f>H29+M29</f>
        <v>28</v>
      </c>
      <c r="P29" s="23">
        <f>F29-O29</f>
        <v>450</v>
      </c>
      <c r="Q29" s="39">
        <v>4</v>
      </c>
      <c r="R29" s="16">
        <v>4</v>
      </c>
    </row>
    <row r="30" spans="2:22" x14ac:dyDescent="0.35">
      <c r="B30" s="48"/>
      <c r="C30" s="48"/>
      <c r="D30" s="48"/>
      <c r="E30" s="49"/>
      <c r="F30" s="49"/>
      <c r="G30" s="50"/>
      <c r="H30" s="51"/>
      <c r="I30" s="51"/>
      <c r="J30" s="52"/>
      <c r="K30" s="52"/>
      <c r="L30" s="52"/>
      <c r="M30" s="51"/>
      <c r="N30" s="53"/>
      <c r="O30" s="54"/>
      <c r="P30" s="55"/>
      <c r="Q30" s="51"/>
      <c r="R30" s="54"/>
    </row>
    <row r="31" spans="2:22" ht="9.75" customHeight="1" x14ac:dyDescent="0.35">
      <c r="F31" s="46"/>
      <c r="G31" s="46"/>
      <c r="S31" s="56"/>
    </row>
    <row r="32" spans="2:22" ht="21" hidden="1" customHeight="1" x14ac:dyDescent="0.35">
      <c r="B32" s="834" t="s">
        <v>32</v>
      </c>
      <c r="C32" s="835"/>
      <c r="D32" s="835"/>
      <c r="E32" s="835"/>
      <c r="F32" s="836"/>
      <c r="G32" s="836"/>
      <c r="H32" s="836"/>
      <c r="I32" s="836"/>
      <c r="J32" s="836"/>
      <c r="K32" s="836"/>
      <c r="L32" s="836"/>
      <c r="M32" s="836"/>
      <c r="N32" s="836"/>
      <c r="O32" s="836"/>
      <c r="P32" s="836"/>
      <c r="Q32" s="836"/>
      <c r="R32" s="836"/>
      <c r="S32" s="56"/>
    </row>
    <row r="33" spans="2:19" ht="21" hidden="1" x14ac:dyDescent="0.35">
      <c r="B33" s="58" t="s">
        <v>33</v>
      </c>
      <c r="C33" s="59"/>
      <c r="D33" s="60"/>
      <c r="E33" s="60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6"/>
    </row>
    <row r="34" spans="2:19" ht="30" hidden="1" customHeight="1" thickBot="1" x14ac:dyDescent="0.4">
      <c r="B34" s="61" t="s">
        <v>34</v>
      </c>
      <c r="C34" s="62" t="s">
        <v>35</v>
      </c>
      <c r="D34" s="62" t="s">
        <v>36</v>
      </c>
      <c r="E34" s="63" t="s">
        <v>37</v>
      </c>
      <c r="F34" s="62" t="s">
        <v>38</v>
      </c>
      <c r="G34" s="62" t="s">
        <v>39</v>
      </c>
      <c r="H34" s="62" t="s">
        <v>40</v>
      </c>
      <c r="I34" s="837" t="s">
        <v>41</v>
      </c>
      <c r="J34" s="838"/>
      <c r="K34" s="838"/>
      <c r="L34" s="839"/>
      <c r="M34" s="840" t="s">
        <v>42</v>
      </c>
      <c r="N34" s="840"/>
      <c r="O34" s="840" t="s">
        <v>43</v>
      </c>
      <c r="P34" s="840"/>
      <c r="Q34" s="840"/>
      <c r="R34" s="841"/>
      <c r="S34" s="56"/>
    </row>
    <row r="35" spans="2:19" ht="15" hidden="1" customHeight="1" x14ac:dyDescent="0.35">
      <c r="B35" s="64"/>
      <c r="C35" s="65" t="s">
        <v>44</v>
      </c>
      <c r="D35" s="65" t="s">
        <v>45</v>
      </c>
      <c r="E35" s="65"/>
      <c r="F35" s="66"/>
      <c r="G35" s="67">
        <v>45968</v>
      </c>
      <c r="H35" s="68"/>
      <c r="I35" s="825"/>
      <c r="J35" s="826"/>
      <c r="K35" s="826"/>
      <c r="L35" s="827"/>
      <c r="M35" s="828"/>
      <c r="N35" s="829"/>
      <c r="O35" s="830"/>
      <c r="P35" s="831"/>
      <c r="Q35" s="831"/>
      <c r="R35" s="832"/>
    </row>
    <row r="36" spans="2:19" ht="15" hidden="1" customHeight="1" x14ac:dyDescent="0.35">
      <c r="B36" s="69"/>
      <c r="C36" s="65" t="s">
        <v>46</v>
      </c>
      <c r="D36" s="65" t="s">
        <v>45</v>
      </c>
      <c r="E36" s="65" t="s">
        <v>47</v>
      </c>
      <c r="F36" s="70"/>
      <c r="G36" s="67">
        <v>45968</v>
      </c>
      <c r="H36" s="71"/>
      <c r="I36" s="818"/>
      <c r="J36" s="819"/>
      <c r="K36" s="819"/>
      <c r="L36" s="820"/>
      <c r="M36" s="817"/>
      <c r="N36" s="817"/>
      <c r="O36" s="824"/>
      <c r="P36" s="824"/>
      <c r="Q36" s="824"/>
      <c r="R36" s="824"/>
    </row>
    <row r="37" spans="2:19" ht="15" hidden="1" customHeight="1" x14ac:dyDescent="0.35">
      <c r="B37" s="69"/>
      <c r="C37" s="65" t="s">
        <v>48</v>
      </c>
      <c r="D37" s="65" t="s">
        <v>49</v>
      </c>
      <c r="E37" s="65"/>
      <c r="F37" s="70"/>
      <c r="G37" s="67">
        <v>45968</v>
      </c>
      <c r="H37" s="71"/>
      <c r="I37" s="818"/>
      <c r="J37" s="819"/>
      <c r="K37" s="819"/>
      <c r="L37" s="820"/>
      <c r="M37" s="817"/>
      <c r="N37" s="817"/>
      <c r="O37" s="824"/>
      <c r="P37" s="824"/>
      <c r="Q37" s="824"/>
      <c r="R37" s="824"/>
    </row>
    <row r="38" spans="2:19" ht="15" hidden="1" customHeight="1" x14ac:dyDescent="0.35">
      <c r="B38" s="69"/>
      <c r="C38" s="65" t="s">
        <v>50</v>
      </c>
      <c r="D38" s="65" t="s">
        <v>49</v>
      </c>
      <c r="E38" s="65" t="s">
        <v>51</v>
      </c>
      <c r="F38" s="70"/>
      <c r="G38" s="72"/>
      <c r="H38" s="71"/>
      <c r="I38" s="818"/>
      <c r="J38" s="819"/>
      <c r="K38" s="819"/>
      <c r="L38" s="820"/>
      <c r="M38" s="817"/>
      <c r="N38" s="817"/>
      <c r="O38" s="824"/>
      <c r="P38" s="824"/>
      <c r="Q38" s="824"/>
      <c r="R38" s="824"/>
    </row>
    <row r="39" spans="2:19" ht="15" hidden="1" customHeight="1" x14ac:dyDescent="0.35">
      <c r="B39" s="69"/>
      <c r="C39" s="65" t="s">
        <v>52</v>
      </c>
      <c r="D39" s="65" t="s">
        <v>45</v>
      </c>
      <c r="E39" s="65" t="s">
        <v>53</v>
      </c>
      <c r="F39" s="70"/>
      <c r="G39" s="72"/>
      <c r="H39" s="71"/>
      <c r="I39" s="818"/>
      <c r="J39" s="819"/>
      <c r="K39" s="819"/>
      <c r="L39" s="820"/>
      <c r="M39" s="817"/>
      <c r="N39" s="817"/>
      <c r="O39" s="824"/>
      <c r="P39" s="824"/>
      <c r="Q39" s="824"/>
      <c r="R39" s="824"/>
    </row>
    <row r="40" spans="2:19" ht="15" hidden="1" customHeight="1" x14ac:dyDescent="0.35">
      <c r="B40" s="69"/>
      <c r="C40" s="65" t="s">
        <v>54</v>
      </c>
      <c r="D40" s="65" t="s">
        <v>45</v>
      </c>
      <c r="E40" s="65" t="s">
        <v>51</v>
      </c>
      <c r="F40" s="70"/>
      <c r="G40" s="67">
        <v>45966</v>
      </c>
      <c r="H40" s="71"/>
      <c r="I40" s="818"/>
      <c r="J40" s="819"/>
      <c r="K40" s="819"/>
      <c r="L40" s="820"/>
      <c r="M40" s="817"/>
      <c r="N40" s="817"/>
      <c r="O40" s="824"/>
      <c r="P40" s="824"/>
      <c r="Q40" s="824"/>
      <c r="R40" s="824"/>
    </row>
    <row r="41" spans="2:19" ht="15" hidden="1" customHeight="1" x14ac:dyDescent="0.35">
      <c r="B41" s="69"/>
      <c r="C41" s="65" t="s">
        <v>55</v>
      </c>
      <c r="D41" s="65" t="s">
        <v>45</v>
      </c>
      <c r="E41" s="65" t="s">
        <v>51</v>
      </c>
      <c r="F41" s="70"/>
      <c r="G41" s="72"/>
      <c r="H41" s="71"/>
      <c r="I41" s="818"/>
      <c r="J41" s="819"/>
      <c r="K41" s="819"/>
      <c r="L41" s="820"/>
      <c r="M41" s="817"/>
      <c r="N41" s="817"/>
      <c r="O41" s="821"/>
      <c r="P41" s="822"/>
      <c r="Q41" s="822"/>
      <c r="R41" s="823"/>
    </row>
    <row r="42" spans="2:19" ht="15" hidden="1" customHeight="1" x14ac:dyDescent="0.35">
      <c r="B42" s="69"/>
      <c r="C42" s="65" t="s">
        <v>56</v>
      </c>
      <c r="D42" s="65" t="s">
        <v>45</v>
      </c>
      <c r="E42" s="65" t="s">
        <v>51</v>
      </c>
      <c r="F42" s="70"/>
      <c r="G42" s="72"/>
      <c r="H42" s="73"/>
      <c r="I42" s="818"/>
      <c r="J42" s="819"/>
      <c r="K42" s="819"/>
      <c r="L42" s="820"/>
      <c r="M42" s="813"/>
      <c r="N42" s="815"/>
      <c r="O42" s="821"/>
      <c r="P42" s="822"/>
      <c r="Q42" s="822"/>
      <c r="R42" s="823"/>
    </row>
    <row r="43" spans="2:19" ht="15" hidden="1" customHeight="1" x14ac:dyDescent="0.35">
      <c r="B43" s="69"/>
      <c r="C43" s="65" t="s">
        <v>57</v>
      </c>
      <c r="D43" s="65" t="s">
        <v>45</v>
      </c>
      <c r="E43" s="65" t="s">
        <v>53</v>
      </c>
      <c r="F43" s="74"/>
      <c r="G43" s="72"/>
      <c r="H43" s="74"/>
      <c r="I43" s="813"/>
      <c r="J43" s="814"/>
      <c r="K43" s="814"/>
      <c r="L43" s="815"/>
      <c r="M43" s="817"/>
      <c r="N43" s="817"/>
      <c r="O43" s="816"/>
      <c r="P43" s="816"/>
      <c r="Q43" s="816"/>
      <c r="R43" s="816"/>
    </row>
    <row r="44" spans="2:19" ht="15" hidden="1" customHeight="1" x14ac:dyDescent="0.35">
      <c r="B44" s="69"/>
      <c r="C44" s="65" t="s">
        <v>58</v>
      </c>
      <c r="D44" s="65" t="s">
        <v>49</v>
      </c>
      <c r="E44" s="65"/>
      <c r="F44" s="74"/>
      <c r="G44" s="67">
        <v>45969</v>
      </c>
      <c r="H44" s="74"/>
      <c r="I44" s="813"/>
      <c r="J44" s="814"/>
      <c r="K44" s="814"/>
      <c r="L44" s="815"/>
      <c r="M44" s="817"/>
      <c r="N44" s="817"/>
      <c r="O44" s="816"/>
      <c r="P44" s="816"/>
      <c r="Q44" s="816"/>
      <c r="R44" s="816"/>
    </row>
    <row r="45" spans="2:19" ht="15" hidden="1" customHeight="1" x14ac:dyDescent="0.35">
      <c r="B45" s="75"/>
      <c r="C45" s="65" t="s">
        <v>59</v>
      </c>
      <c r="D45" s="65" t="s">
        <v>49</v>
      </c>
      <c r="E45" s="65" t="s">
        <v>53</v>
      </c>
      <c r="F45" s="70"/>
      <c r="G45" s="72"/>
      <c r="H45" s="74"/>
      <c r="I45" s="813"/>
      <c r="J45" s="814"/>
      <c r="K45" s="814"/>
      <c r="L45" s="815"/>
      <c r="M45" s="816"/>
      <c r="N45" s="816"/>
      <c r="O45" s="816"/>
      <c r="P45" s="816"/>
      <c r="Q45" s="816"/>
      <c r="R45" s="816"/>
    </row>
    <row r="46" spans="2:19" ht="15" hidden="1" customHeight="1" x14ac:dyDescent="0.35">
      <c r="B46" s="76"/>
      <c r="C46" s="65" t="s">
        <v>60</v>
      </c>
      <c r="D46" s="65" t="s">
        <v>49</v>
      </c>
      <c r="E46" s="65"/>
      <c r="F46" s="70"/>
      <c r="G46" s="72"/>
      <c r="H46" s="74"/>
      <c r="I46" s="813"/>
      <c r="J46" s="814"/>
      <c r="K46" s="814"/>
      <c r="L46" s="815"/>
      <c r="M46" s="816"/>
      <c r="N46" s="816"/>
      <c r="O46" s="816"/>
      <c r="P46" s="816"/>
      <c r="Q46" s="816"/>
      <c r="R46" s="816"/>
    </row>
    <row r="47" spans="2:19" ht="15" hidden="1" customHeight="1" x14ac:dyDescent="0.35">
      <c r="B47" s="74"/>
      <c r="C47" s="65" t="s">
        <v>61</v>
      </c>
      <c r="D47" s="65" t="s">
        <v>45</v>
      </c>
      <c r="E47" s="65"/>
      <c r="F47" s="74"/>
      <c r="G47" s="72"/>
      <c r="H47" s="74"/>
      <c r="I47" s="813"/>
      <c r="J47" s="814"/>
      <c r="K47" s="814"/>
      <c r="L47" s="815"/>
      <c r="M47" s="816"/>
      <c r="N47" s="816"/>
      <c r="O47" s="816"/>
      <c r="P47" s="816"/>
      <c r="Q47" s="816"/>
      <c r="R47" s="816"/>
    </row>
    <row r="48" spans="2:19" ht="15" hidden="1" customHeight="1" x14ac:dyDescent="0.35">
      <c r="B48" s="74"/>
      <c r="C48" s="65" t="s">
        <v>62</v>
      </c>
      <c r="D48" s="65" t="s">
        <v>49</v>
      </c>
      <c r="E48" s="65" t="s">
        <v>51</v>
      </c>
      <c r="F48" s="74"/>
      <c r="G48" s="72"/>
      <c r="H48" s="74"/>
      <c r="I48" s="813"/>
      <c r="J48" s="814"/>
      <c r="K48" s="814"/>
      <c r="L48" s="815"/>
      <c r="M48" s="816"/>
      <c r="N48" s="816"/>
      <c r="O48" s="816"/>
      <c r="P48" s="816"/>
      <c r="Q48" s="816"/>
      <c r="R48" s="816"/>
    </row>
    <row r="49" spans="2:18" ht="15" hidden="1" customHeight="1" x14ac:dyDescent="0.35">
      <c r="B49" s="74"/>
      <c r="C49" s="65" t="s">
        <v>63</v>
      </c>
      <c r="D49" s="65" t="s">
        <v>45</v>
      </c>
      <c r="E49" s="65"/>
      <c r="F49" s="74"/>
      <c r="G49" s="72"/>
      <c r="H49" s="74"/>
      <c r="I49" s="813"/>
      <c r="J49" s="814"/>
      <c r="K49" s="814"/>
      <c r="L49" s="815"/>
      <c r="M49" s="816"/>
      <c r="N49" s="816"/>
      <c r="O49" s="816"/>
      <c r="P49" s="816"/>
      <c r="Q49" s="816"/>
      <c r="R49" s="816"/>
    </row>
    <row r="50" spans="2:18" ht="15" hidden="1" customHeight="1" x14ac:dyDescent="0.35">
      <c r="B50" s="74"/>
      <c r="C50" s="65" t="s">
        <v>64</v>
      </c>
      <c r="D50" s="65" t="s">
        <v>65</v>
      </c>
      <c r="E50" s="65" t="s">
        <v>53</v>
      </c>
      <c r="F50" s="74"/>
      <c r="G50" s="67">
        <v>45963</v>
      </c>
      <c r="H50" s="74"/>
      <c r="I50" s="813"/>
      <c r="J50" s="814"/>
      <c r="K50" s="814"/>
      <c r="L50" s="815"/>
      <c r="M50" s="816"/>
      <c r="N50" s="816"/>
      <c r="O50" s="816"/>
      <c r="P50" s="816"/>
      <c r="Q50" s="816"/>
      <c r="R50" s="816"/>
    </row>
    <row r="51" spans="2:18" ht="15" hidden="1" customHeight="1" x14ac:dyDescent="0.35">
      <c r="B51" s="74"/>
      <c r="C51" s="65" t="s">
        <v>66</v>
      </c>
      <c r="D51" s="65" t="s">
        <v>49</v>
      </c>
      <c r="E51" s="65"/>
      <c r="F51" s="74"/>
      <c r="G51" s="67">
        <v>45970</v>
      </c>
      <c r="H51" s="74"/>
      <c r="I51" s="813"/>
      <c r="J51" s="814"/>
      <c r="K51" s="814"/>
      <c r="L51" s="815"/>
      <c r="M51" s="816"/>
      <c r="N51" s="816"/>
      <c r="O51" s="816"/>
      <c r="P51" s="816"/>
      <c r="Q51" s="816"/>
      <c r="R51" s="816"/>
    </row>
    <row r="52" spans="2:18" ht="15" hidden="1" customHeight="1" x14ac:dyDescent="0.35">
      <c r="B52" s="74"/>
      <c r="C52" s="65" t="s">
        <v>67</v>
      </c>
      <c r="D52" s="65" t="s">
        <v>45</v>
      </c>
      <c r="E52" s="65"/>
      <c r="F52" s="74"/>
      <c r="G52" s="67">
        <v>45970</v>
      </c>
      <c r="H52" s="74"/>
      <c r="I52" s="813"/>
      <c r="J52" s="814"/>
      <c r="K52" s="814"/>
      <c r="L52" s="815"/>
      <c r="M52" s="816"/>
      <c r="N52" s="816"/>
      <c r="O52" s="816"/>
      <c r="P52" s="816"/>
      <c r="Q52" s="816"/>
      <c r="R52" s="816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4">
    <mergeCell ref="B2:R2"/>
    <mergeCell ref="B3:R3"/>
    <mergeCell ref="B4:R4"/>
    <mergeCell ref="B5:R5"/>
    <mergeCell ref="B6:R6"/>
    <mergeCell ref="B7:D7"/>
    <mergeCell ref="Q7:R7"/>
    <mergeCell ref="B13:D13"/>
    <mergeCell ref="B14:D14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</mergeCells>
  <conditionalFormatting sqref="C34">
    <cfRule type="duplicateValues" dxfId="2" priority="1"/>
  </conditionalFormatting>
  <pageMargins left="0.11811023622047245" right="0.11811023622047245" top="0.74803149606299213" bottom="0.74803149606299213" header="0.31496062992125984" footer="0.31496062992125984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8"/>
  <sheetViews>
    <sheetView zoomScale="57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" sqref="D2:M2"/>
    </sheetView>
  </sheetViews>
  <sheetFormatPr defaultColWidth="9.1796875" defaultRowHeight="14" x14ac:dyDescent="0.3"/>
  <cols>
    <col min="1" max="1" width="6.54296875" style="769" customWidth="1"/>
    <col min="2" max="2" width="21.453125" style="769" customWidth="1"/>
    <col min="3" max="3" width="13.81640625" style="769" customWidth="1"/>
    <col min="4" max="6" width="15.453125" style="753" customWidth="1"/>
    <col min="7" max="7" width="19.54296875" style="753" customWidth="1"/>
    <col min="8" max="8" width="19.7265625" style="769" customWidth="1"/>
    <col min="9" max="11" width="15.453125" style="753" customWidth="1"/>
    <col min="12" max="12" width="19.54296875" style="753" customWidth="1"/>
    <col min="13" max="13" width="33.1796875" style="753" customWidth="1"/>
    <col min="14" max="14" width="9.1796875" style="753"/>
    <col min="15" max="17" width="0" style="753" hidden="1" customWidth="1"/>
    <col min="18" max="16384" width="9.1796875" style="753"/>
  </cols>
  <sheetData>
    <row r="1" spans="1:16" ht="30" customHeight="1" x14ac:dyDescent="0.3">
      <c r="A1" s="1008" t="s">
        <v>2778</v>
      </c>
      <c r="B1" s="1008"/>
      <c r="C1" s="1008"/>
      <c r="D1" s="1008"/>
      <c r="E1" s="1008"/>
      <c r="F1" s="1008"/>
      <c r="G1" s="1008"/>
      <c r="H1" s="1008"/>
      <c r="I1" s="1008"/>
      <c r="J1" s="1008"/>
      <c r="K1" s="1008"/>
      <c r="L1" s="751" t="s">
        <v>2822</v>
      </c>
      <c r="M1" s="752">
        <v>46092</v>
      </c>
    </row>
    <row r="2" spans="1:16" ht="29.25" customHeight="1" x14ac:dyDescent="0.3">
      <c r="A2" s="1009" t="s">
        <v>2779</v>
      </c>
      <c r="B2" s="1010"/>
      <c r="C2" s="1011"/>
      <c r="D2" s="1012" t="s">
        <v>2780</v>
      </c>
      <c r="E2" s="1013"/>
      <c r="F2" s="1013"/>
      <c r="G2" s="1013"/>
      <c r="H2" s="1013"/>
      <c r="I2" s="1013"/>
      <c r="J2" s="1013"/>
      <c r="K2" s="1013"/>
      <c r="L2" s="1013"/>
      <c r="M2" s="1014"/>
    </row>
    <row r="3" spans="1:16" s="754" customFormat="1" ht="24" customHeight="1" x14ac:dyDescent="0.3">
      <c r="A3" s="1015" t="s">
        <v>2781</v>
      </c>
      <c r="B3" s="1015" t="s">
        <v>1989</v>
      </c>
      <c r="C3" s="1015" t="s">
        <v>2782</v>
      </c>
      <c r="D3" s="1017" t="s">
        <v>2783</v>
      </c>
      <c r="E3" s="1018"/>
      <c r="F3" s="1018"/>
      <c r="G3" s="1018"/>
      <c r="H3" s="1019"/>
      <c r="I3" s="1020" t="s">
        <v>178</v>
      </c>
      <c r="J3" s="1021"/>
      <c r="K3" s="1021"/>
      <c r="L3" s="1021"/>
      <c r="M3" s="1022"/>
    </row>
    <row r="4" spans="1:16" s="757" customFormat="1" ht="24" customHeight="1" x14ac:dyDescent="0.35">
      <c r="A4" s="1016"/>
      <c r="B4" s="1016"/>
      <c r="C4" s="1016"/>
      <c r="D4" s="756" t="s">
        <v>2350</v>
      </c>
      <c r="E4" s="756" t="s">
        <v>185</v>
      </c>
      <c r="F4" s="756" t="s">
        <v>19</v>
      </c>
      <c r="G4" s="756" t="s">
        <v>43</v>
      </c>
      <c r="H4" s="756" t="s">
        <v>2784</v>
      </c>
      <c r="I4" s="756" t="s">
        <v>2350</v>
      </c>
      <c r="J4" s="756" t="s">
        <v>185</v>
      </c>
      <c r="K4" s="756" t="s">
        <v>19</v>
      </c>
      <c r="L4" s="756" t="s">
        <v>43</v>
      </c>
      <c r="M4" s="756" t="s">
        <v>2784</v>
      </c>
    </row>
    <row r="5" spans="1:16" s="757" customFormat="1" ht="34" customHeight="1" x14ac:dyDescent="0.35">
      <c r="A5" s="758">
        <v>1</v>
      </c>
      <c r="B5" s="759" t="s">
        <v>2823</v>
      </c>
      <c r="C5" s="758">
        <v>11.823</v>
      </c>
      <c r="D5" s="758">
        <v>11.823</v>
      </c>
      <c r="E5" s="758">
        <v>11.823</v>
      </c>
      <c r="F5" s="767"/>
      <c r="G5" s="758" t="s">
        <v>2824</v>
      </c>
      <c r="H5" s="758" t="s">
        <v>2825</v>
      </c>
      <c r="I5" s="758"/>
      <c r="J5" s="758"/>
      <c r="K5" s="758"/>
      <c r="L5" s="758"/>
      <c r="M5" s="758"/>
    </row>
    <row r="6" spans="1:16" s="757" customFormat="1" ht="34" customHeight="1" x14ac:dyDescent="0.35">
      <c r="A6" s="758">
        <v>2</v>
      </c>
      <c r="B6" s="759" t="s">
        <v>2826</v>
      </c>
      <c r="C6" s="758">
        <v>8.2919999999999998</v>
      </c>
      <c r="D6" s="758">
        <v>8.2919999999999998</v>
      </c>
      <c r="E6" s="758">
        <f>D6</f>
        <v>8.2919999999999998</v>
      </c>
      <c r="F6" s="767"/>
      <c r="G6" s="758" t="s">
        <v>2824</v>
      </c>
      <c r="H6" s="758" t="s">
        <v>2825</v>
      </c>
      <c r="I6" s="758"/>
      <c r="J6" s="758"/>
      <c r="K6" s="758"/>
      <c r="L6" s="758"/>
      <c r="M6" s="758"/>
    </row>
    <row r="7" spans="1:16" s="757" customFormat="1" ht="34" customHeight="1" x14ac:dyDescent="0.35">
      <c r="A7" s="758">
        <v>3</v>
      </c>
      <c r="B7" s="759" t="s">
        <v>2786</v>
      </c>
      <c r="C7" s="758">
        <v>3.8660000000000001</v>
      </c>
      <c r="D7" s="758">
        <v>3.8660000000000001</v>
      </c>
      <c r="E7" s="758">
        <v>3.8660000000000001</v>
      </c>
      <c r="F7" s="767"/>
      <c r="G7" s="758" t="s">
        <v>2827</v>
      </c>
      <c r="H7" s="758" t="s">
        <v>2825</v>
      </c>
      <c r="I7" s="758"/>
      <c r="J7" s="758"/>
      <c r="K7" s="758"/>
      <c r="L7" s="758"/>
      <c r="M7" s="758"/>
    </row>
    <row r="8" spans="1:16" s="757" customFormat="1" ht="34" customHeight="1" x14ac:dyDescent="0.35">
      <c r="A8" s="758">
        <v>4</v>
      </c>
      <c r="B8" s="759" t="s">
        <v>2828</v>
      </c>
      <c r="C8" s="758">
        <v>6.5570000000000004</v>
      </c>
      <c r="D8" s="758">
        <v>6.5570000000000004</v>
      </c>
      <c r="E8" s="758">
        <v>6.5570000000000004</v>
      </c>
      <c r="F8" s="767"/>
      <c r="G8" s="758" t="s">
        <v>2829</v>
      </c>
      <c r="H8" s="758" t="s">
        <v>2825</v>
      </c>
      <c r="I8" s="758"/>
      <c r="J8" s="758"/>
      <c r="K8" s="758"/>
      <c r="L8" s="758"/>
      <c r="M8" s="758"/>
    </row>
    <row r="9" spans="1:16" s="757" customFormat="1" ht="34" customHeight="1" x14ac:dyDescent="0.35">
      <c r="A9" s="758">
        <v>5</v>
      </c>
      <c r="B9" s="759" t="s">
        <v>2830</v>
      </c>
      <c r="C9" s="758">
        <v>5.7830000000000004</v>
      </c>
      <c r="D9" s="758">
        <v>5.7830000000000004</v>
      </c>
      <c r="E9" s="758">
        <v>5.7830000000000004</v>
      </c>
      <c r="F9" s="767"/>
      <c r="G9" s="758" t="s">
        <v>2827</v>
      </c>
      <c r="H9" s="758" t="s">
        <v>2825</v>
      </c>
      <c r="I9" s="758"/>
      <c r="J9" s="758"/>
      <c r="K9" s="758"/>
      <c r="L9" s="758"/>
      <c r="M9" s="758"/>
      <c r="P9" s="757" t="e">
        <f>D6+D8+D10+#REF!</f>
        <v>#REF!</v>
      </c>
    </row>
    <row r="10" spans="1:16" s="757" customFormat="1" ht="34" customHeight="1" x14ac:dyDescent="0.35">
      <c r="A10" s="758">
        <v>6</v>
      </c>
      <c r="B10" s="758" t="s">
        <v>2831</v>
      </c>
      <c r="C10" s="758">
        <v>5.9459999999999997</v>
      </c>
      <c r="D10" s="758">
        <f>C10</f>
        <v>5.9459999999999997</v>
      </c>
      <c r="E10" s="758">
        <f>D10</f>
        <v>5.9459999999999997</v>
      </c>
      <c r="F10" s="767"/>
      <c r="G10" s="758" t="s">
        <v>2832</v>
      </c>
      <c r="H10" s="758" t="s">
        <v>2785</v>
      </c>
      <c r="I10" s="758"/>
      <c r="J10" s="758"/>
      <c r="K10" s="758"/>
      <c r="L10" s="758"/>
      <c r="M10" s="758"/>
      <c r="O10" s="757">
        <f>C10-D10</f>
        <v>0</v>
      </c>
      <c r="P10" s="757" t="e">
        <f>C5+C7+C9+#REF!+#REF!</f>
        <v>#REF!</v>
      </c>
    </row>
    <row r="11" spans="1:16" s="757" customFormat="1" ht="24" hidden="1" customHeight="1" x14ac:dyDescent="0.35">
      <c r="A11" s="758">
        <v>10</v>
      </c>
      <c r="B11" s="758"/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8"/>
    </row>
    <row r="12" spans="1:16" s="761" customFormat="1" ht="70" hidden="1" customHeight="1" x14ac:dyDescent="0.35">
      <c r="A12" s="758">
        <v>11</v>
      </c>
      <c r="B12" s="290" t="s">
        <v>1999</v>
      </c>
      <c r="C12" s="290"/>
      <c r="D12" s="290"/>
      <c r="E12" s="290"/>
      <c r="F12" s="758"/>
      <c r="G12" s="760" t="s">
        <v>2787</v>
      </c>
      <c r="H12" s="758" t="s">
        <v>2785</v>
      </c>
      <c r="I12" s="758">
        <f>D12</f>
        <v>0</v>
      </c>
      <c r="J12" s="758"/>
      <c r="K12" s="758">
        <f>J12</f>
        <v>0</v>
      </c>
      <c r="L12" s="758"/>
      <c r="M12" s="758"/>
    </row>
    <row r="13" spans="1:16" s="761" customFormat="1" ht="32.25" hidden="1" customHeight="1" x14ac:dyDescent="0.35">
      <c r="A13" s="758">
        <v>12</v>
      </c>
      <c r="B13" s="290" t="s">
        <v>2001</v>
      </c>
      <c r="C13" s="290"/>
      <c r="D13" s="290"/>
      <c r="E13" s="290"/>
      <c r="F13" s="758"/>
      <c r="G13" s="760"/>
      <c r="H13" s="758" t="s">
        <v>2785</v>
      </c>
      <c r="I13" s="758">
        <f t="shared" ref="I13:I33" si="0">D13</f>
        <v>0</v>
      </c>
      <c r="J13" s="758"/>
      <c r="K13" s="758">
        <f t="shared" ref="K13:K33" si="1">J13</f>
        <v>0</v>
      </c>
      <c r="L13" s="758"/>
      <c r="M13" s="758"/>
    </row>
    <row r="14" spans="1:16" s="761" customFormat="1" ht="32.25" hidden="1" customHeight="1" x14ac:dyDescent="0.35">
      <c r="A14" s="758">
        <v>13</v>
      </c>
      <c r="B14" s="290" t="s">
        <v>2003</v>
      </c>
      <c r="C14" s="290"/>
      <c r="D14" s="290"/>
      <c r="E14" s="290"/>
      <c r="F14" s="758"/>
      <c r="G14" s="760"/>
      <c r="H14" s="758" t="s">
        <v>2785</v>
      </c>
      <c r="I14" s="758">
        <f t="shared" si="0"/>
        <v>0</v>
      </c>
      <c r="J14" s="758"/>
      <c r="K14" s="758">
        <f t="shared" si="1"/>
        <v>0</v>
      </c>
      <c r="L14" s="758"/>
      <c r="M14" s="758"/>
    </row>
    <row r="15" spans="1:16" s="761" customFormat="1" ht="32.25" customHeight="1" x14ac:dyDescent="0.35">
      <c r="A15" s="758">
        <v>10</v>
      </c>
      <c r="B15" s="290" t="s">
        <v>2005</v>
      </c>
      <c r="C15" s="290">
        <v>8.3439999999999994</v>
      </c>
      <c r="D15" s="290">
        <v>8.3439999999999994</v>
      </c>
      <c r="E15" s="290">
        <v>8.3439999999999994</v>
      </c>
      <c r="F15" s="290">
        <v>8.3439999999999994</v>
      </c>
      <c r="G15" s="758" t="s">
        <v>19</v>
      </c>
      <c r="H15" s="758" t="s">
        <v>2785</v>
      </c>
      <c r="I15" s="758">
        <f t="shared" si="0"/>
        <v>8.3439999999999994</v>
      </c>
      <c r="J15" s="758">
        <f>I15</f>
        <v>8.3439999999999994</v>
      </c>
      <c r="K15" s="758">
        <f t="shared" si="1"/>
        <v>8.3439999999999994</v>
      </c>
      <c r="L15" s="758" t="s">
        <v>19</v>
      </c>
      <c r="M15" s="758" t="s">
        <v>2785</v>
      </c>
    </row>
    <row r="16" spans="1:16" s="761" customFormat="1" ht="32.25" customHeight="1" x14ac:dyDescent="0.35">
      <c r="A16" s="758">
        <v>11</v>
      </c>
      <c r="B16" s="290" t="s">
        <v>2007</v>
      </c>
      <c r="C16" s="290">
        <v>3.6150000000000002</v>
      </c>
      <c r="D16" s="290">
        <v>3.6150000000000002</v>
      </c>
      <c r="E16" s="290">
        <v>3.6150000000000002</v>
      </c>
      <c r="F16" s="290">
        <v>3.6150000000000002</v>
      </c>
      <c r="G16" s="758" t="s">
        <v>19</v>
      </c>
      <c r="H16" s="758" t="s">
        <v>2785</v>
      </c>
      <c r="I16" s="758">
        <f t="shared" si="0"/>
        <v>3.6150000000000002</v>
      </c>
      <c r="J16" s="758">
        <f t="shared" ref="J16:J33" si="2">I16</f>
        <v>3.6150000000000002</v>
      </c>
      <c r="K16" s="758">
        <f t="shared" si="1"/>
        <v>3.6150000000000002</v>
      </c>
      <c r="L16" s="758" t="s">
        <v>19</v>
      </c>
      <c r="M16" s="758" t="s">
        <v>2785</v>
      </c>
    </row>
    <row r="17" spans="1:13" s="761" customFormat="1" ht="32.25" customHeight="1" x14ac:dyDescent="0.35">
      <c r="A17" s="762">
        <v>12</v>
      </c>
      <c r="B17" s="290" t="s">
        <v>2009</v>
      </c>
      <c r="C17" s="290">
        <v>9.7089999999999996</v>
      </c>
      <c r="D17" s="290">
        <v>9.7089999999999996</v>
      </c>
      <c r="E17" s="290">
        <v>9.7089999999999996</v>
      </c>
      <c r="F17" s="290">
        <v>9.7089999999999996</v>
      </c>
      <c r="G17" s="758" t="s">
        <v>19</v>
      </c>
      <c r="H17" s="758" t="s">
        <v>2785</v>
      </c>
      <c r="I17" s="758">
        <f t="shared" si="0"/>
        <v>9.7089999999999996</v>
      </c>
      <c r="J17" s="758">
        <f t="shared" si="2"/>
        <v>9.7089999999999996</v>
      </c>
      <c r="K17" s="758">
        <f t="shared" si="1"/>
        <v>9.7089999999999996</v>
      </c>
      <c r="L17" s="758" t="s">
        <v>19</v>
      </c>
      <c r="M17" s="758" t="s">
        <v>2785</v>
      </c>
    </row>
    <row r="18" spans="1:13" s="761" customFormat="1" ht="32.25" customHeight="1" x14ac:dyDescent="0.35">
      <c r="A18" s="758">
        <v>13</v>
      </c>
      <c r="B18" s="290" t="s">
        <v>2012</v>
      </c>
      <c r="C18" s="290">
        <v>3.714</v>
      </c>
      <c r="D18" s="290">
        <v>3.714</v>
      </c>
      <c r="E18" s="290">
        <v>3.714</v>
      </c>
      <c r="F18" s="290">
        <v>3.714</v>
      </c>
      <c r="G18" s="758" t="s">
        <v>19</v>
      </c>
      <c r="H18" s="758" t="s">
        <v>2785</v>
      </c>
      <c r="I18" s="758">
        <f t="shared" si="0"/>
        <v>3.714</v>
      </c>
      <c r="J18" s="758">
        <f t="shared" si="2"/>
        <v>3.714</v>
      </c>
      <c r="K18" s="758">
        <f t="shared" si="1"/>
        <v>3.714</v>
      </c>
      <c r="L18" s="758" t="s">
        <v>19</v>
      </c>
      <c r="M18" s="758" t="s">
        <v>2785</v>
      </c>
    </row>
    <row r="19" spans="1:13" s="761" customFormat="1" ht="32.25" customHeight="1" x14ac:dyDescent="0.35">
      <c r="A19" s="758">
        <v>14</v>
      </c>
      <c r="B19" s="290" t="s">
        <v>2014</v>
      </c>
      <c r="C19" s="290">
        <v>1.238</v>
      </c>
      <c r="D19" s="290">
        <v>1.238</v>
      </c>
      <c r="E19" s="290">
        <v>1.238</v>
      </c>
      <c r="F19" s="290">
        <v>1.238</v>
      </c>
      <c r="G19" s="758" t="s">
        <v>19</v>
      </c>
      <c r="H19" s="758" t="s">
        <v>2785</v>
      </c>
      <c r="I19" s="758">
        <f t="shared" si="0"/>
        <v>1.238</v>
      </c>
      <c r="J19" s="758">
        <f t="shared" si="2"/>
        <v>1.238</v>
      </c>
      <c r="K19" s="758">
        <f t="shared" si="1"/>
        <v>1.238</v>
      </c>
      <c r="L19" s="758" t="s">
        <v>19</v>
      </c>
      <c r="M19" s="758" t="s">
        <v>2785</v>
      </c>
    </row>
    <row r="20" spans="1:13" s="761" customFormat="1" ht="32.25" customHeight="1" x14ac:dyDescent="0.35">
      <c r="A20" s="762">
        <v>15</v>
      </c>
      <c r="B20" s="762" t="s">
        <v>2016</v>
      </c>
      <c r="C20" s="290">
        <v>7.242</v>
      </c>
      <c r="D20" s="290">
        <v>7.242</v>
      </c>
      <c r="E20" s="290">
        <v>7.242</v>
      </c>
      <c r="F20" s="290">
        <v>7.242</v>
      </c>
      <c r="G20" s="758" t="s">
        <v>19</v>
      </c>
      <c r="H20" s="758" t="s">
        <v>2785</v>
      </c>
      <c r="I20" s="758">
        <f t="shared" si="0"/>
        <v>7.242</v>
      </c>
      <c r="J20" s="758">
        <f t="shared" si="2"/>
        <v>7.242</v>
      </c>
      <c r="K20" s="758">
        <f t="shared" si="1"/>
        <v>7.242</v>
      </c>
      <c r="L20" s="758" t="s">
        <v>19</v>
      </c>
      <c r="M20" s="758" t="s">
        <v>2785</v>
      </c>
    </row>
    <row r="21" spans="1:13" s="761" customFormat="1" ht="32.25" customHeight="1" x14ac:dyDescent="0.35">
      <c r="A21" s="758">
        <v>16</v>
      </c>
      <c r="B21" s="762" t="s">
        <v>2019</v>
      </c>
      <c r="C21" s="290">
        <v>22.602</v>
      </c>
      <c r="D21" s="290">
        <v>22.602</v>
      </c>
      <c r="E21" s="290">
        <v>22.602</v>
      </c>
      <c r="F21" s="290">
        <v>22.602</v>
      </c>
      <c r="G21" s="758" t="s">
        <v>19</v>
      </c>
      <c r="H21" s="758" t="s">
        <v>2785</v>
      </c>
      <c r="I21" s="758">
        <f t="shared" si="0"/>
        <v>22.602</v>
      </c>
      <c r="J21" s="758">
        <f t="shared" si="2"/>
        <v>22.602</v>
      </c>
      <c r="K21" s="758">
        <f t="shared" si="1"/>
        <v>22.602</v>
      </c>
      <c r="L21" s="758" t="s">
        <v>19</v>
      </c>
      <c r="M21" s="758" t="s">
        <v>2785</v>
      </c>
    </row>
    <row r="22" spans="1:13" s="761" customFormat="1" ht="32.25" customHeight="1" x14ac:dyDescent="0.35">
      <c r="A22" s="758">
        <v>17</v>
      </c>
      <c r="B22" s="762" t="s">
        <v>2022</v>
      </c>
      <c r="C22" s="290">
        <v>4.351</v>
      </c>
      <c r="D22" s="290">
        <v>4.351</v>
      </c>
      <c r="E22" s="290">
        <v>4.351</v>
      </c>
      <c r="F22" s="290">
        <v>4.351</v>
      </c>
      <c r="G22" s="758" t="s">
        <v>19</v>
      </c>
      <c r="H22" s="758" t="s">
        <v>2785</v>
      </c>
      <c r="I22" s="758">
        <f t="shared" si="0"/>
        <v>4.351</v>
      </c>
      <c r="J22" s="758">
        <f t="shared" si="2"/>
        <v>4.351</v>
      </c>
      <c r="K22" s="758">
        <f t="shared" si="1"/>
        <v>4.351</v>
      </c>
      <c r="L22" s="758" t="s">
        <v>19</v>
      </c>
      <c r="M22" s="758" t="s">
        <v>2785</v>
      </c>
    </row>
    <row r="23" spans="1:13" s="761" customFormat="1" ht="32.25" customHeight="1" x14ac:dyDescent="0.35">
      <c r="A23" s="762">
        <v>18</v>
      </c>
      <c r="B23" s="762" t="s">
        <v>2025</v>
      </c>
      <c r="C23" s="290">
        <v>6.6219999999999999</v>
      </c>
      <c r="D23" s="290">
        <v>6.6219999999999999</v>
      </c>
      <c r="E23" s="290">
        <v>6.6219999999999999</v>
      </c>
      <c r="F23" s="758"/>
      <c r="G23" s="758" t="s">
        <v>2788</v>
      </c>
      <c r="H23" s="758" t="s">
        <v>2785</v>
      </c>
      <c r="I23" s="758">
        <v>0</v>
      </c>
      <c r="J23" s="758">
        <v>0</v>
      </c>
      <c r="K23" s="758">
        <f t="shared" si="1"/>
        <v>0</v>
      </c>
      <c r="L23" s="758"/>
      <c r="M23" s="758"/>
    </row>
    <row r="24" spans="1:13" s="761" customFormat="1" ht="32.25" customHeight="1" x14ac:dyDescent="0.35">
      <c r="A24" s="758">
        <v>19</v>
      </c>
      <c r="B24" s="762" t="s">
        <v>2029</v>
      </c>
      <c r="C24" s="290">
        <v>11.413</v>
      </c>
      <c r="D24" s="290">
        <v>11.413</v>
      </c>
      <c r="E24" s="290">
        <v>11.413</v>
      </c>
      <c r="F24" s="290">
        <v>11.413</v>
      </c>
      <c r="G24" s="758" t="s">
        <v>19</v>
      </c>
      <c r="H24" s="758" t="s">
        <v>2785</v>
      </c>
      <c r="I24" s="758">
        <f t="shared" si="0"/>
        <v>11.413</v>
      </c>
      <c r="J24" s="758">
        <f t="shared" si="2"/>
        <v>11.413</v>
      </c>
      <c r="K24" s="758">
        <f t="shared" si="1"/>
        <v>11.413</v>
      </c>
      <c r="L24" s="758" t="s">
        <v>19</v>
      </c>
      <c r="M24" s="758" t="s">
        <v>2785</v>
      </c>
    </row>
    <row r="25" spans="1:13" s="761" customFormat="1" ht="32.25" customHeight="1" x14ac:dyDescent="0.35">
      <c r="A25" s="758">
        <v>20</v>
      </c>
      <c r="B25" s="763" t="s">
        <v>2034</v>
      </c>
      <c r="C25" s="290">
        <v>10.77</v>
      </c>
      <c r="D25" s="290">
        <v>10.77</v>
      </c>
      <c r="E25" s="290">
        <v>10.77</v>
      </c>
      <c r="F25" s="290">
        <v>10.77</v>
      </c>
      <c r="G25" s="758" t="s">
        <v>19</v>
      </c>
      <c r="H25" s="758" t="s">
        <v>2785</v>
      </c>
      <c r="I25" s="758">
        <f t="shared" si="0"/>
        <v>10.77</v>
      </c>
      <c r="J25" s="758">
        <f t="shared" si="2"/>
        <v>10.77</v>
      </c>
      <c r="K25" s="758">
        <f t="shared" si="1"/>
        <v>10.77</v>
      </c>
      <c r="L25" s="758" t="s">
        <v>19</v>
      </c>
      <c r="M25" s="758" t="s">
        <v>2785</v>
      </c>
    </row>
    <row r="26" spans="1:13" s="761" customFormat="1" ht="32.25" customHeight="1" x14ac:dyDescent="0.35">
      <c r="A26" s="762">
        <v>21</v>
      </c>
      <c r="B26" s="763" t="s">
        <v>2036</v>
      </c>
      <c r="C26" s="290">
        <v>10.198</v>
      </c>
      <c r="D26" s="290">
        <v>10.198</v>
      </c>
      <c r="E26" s="290">
        <v>10.198</v>
      </c>
      <c r="F26" s="290">
        <v>10.198</v>
      </c>
      <c r="G26" s="758" t="s">
        <v>19</v>
      </c>
      <c r="H26" s="758" t="s">
        <v>2785</v>
      </c>
      <c r="I26" s="758">
        <f t="shared" si="0"/>
        <v>10.198</v>
      </c>
      <c r="J26" s="758">
        <f t="shared" si="2"/>
        <v>10.198</v>
      </c>
      <c r="K26" s="758">
        <f t="shared" si="1"/>
        <v>10.198</v>
      </c>
      <c r="L26" s="758" t="s">
        <v>19</v>
      </c>
      <c r="M26" s="758" t="s">
        <v>2785</v>
      </c>
    </row>
    <row r="27" spans="1:13" s="761" customFormat="1" ht="32.25" customHeight="1" x14ac:dyDescent="0.35">
      <c r="A27" s="758">
        <v>22</v>
      </c>
      <c r="B27" s="763" t="s">
        <v>2037</v>
      </c>
      <c r="C27" s="290">
        <v>6.5019999999999998</v>
      </c>
      <c r="D27" s="290">
        <v>6.5019999999999998</v>
      </c>
      <c r="E27" s="290">
        <v>6.5019999999999998</v>
      </c>
      <c r="F27" s="290">
        <v>6.5019999999999998</v>
      </c>
      <c r="G27" s="758" t="s">
        <v>19</v>
      </c>
      <c r="H27" s="758" t="s">
        <v>2785</v>
      </c>
      <c r="I27" s="758">
        <f t="shared" si="0"/>
        <v>6.5019999999999998</v>
      </c>
      <c r="J27" s="758">
        <f t="shared" si="2"/>
        <v>6.5019999999999998</v>
      </c>
      <c r="K27" s="758">
        <f t="shared" si="1"/>
        <v>6.5019999999999998</v>
      </c>
      <c r="L27" s="758" t="s">
        <v>19</v>
      </c>
      <c r="M27" s="758" t="s">
        <v>2785</v>
      </c>
    </row>
    <row r="28" spans="1:13" s="761" customFormat="1" ht="32.25" customHeight="1" x14ac:dyDescent="0.35">
      <c r="A28" s="758">
        <v>23</v>
      </c>
      <c r="B28" s="763" t="s">
        <v>2040</v>
      </c>
      <c r="C28" s="290">
        <v>6.516</v>
      </c>
      <c r="D28" s="290">
        <v>6.516</v>
      </c>
      <c r="E28" s="290">
        <v>6.516</v>
      </c>
      <c r="F28" s="290">
        <v>6.516</v>
      </c>
      <c r="G28" s="758" t="s">
        <v>19</v>
      </c>
      <c r="H28" s="758" t="s">
        <v>2785</v>
      </c>
      <c r="I28" s="758">
        <f t="shared" si="0"/>
        <v>6.516</v>
      </c>
      <c r="J28" s="758">
        <f t="shared" si="2"/>
        <v>6.516</v>
      </c>
      <c r="K28" s="758">
        <f t="shared" si="1"/>
        <v>6.516</v>
      </c>
      <c r="L28" s="758" t="s">
        <v>19</v>
      </c>
      <c r="M28" s="758" t="s">
        <v>2785</v>
      </c>
    </row>
    <row r="29" spans="1:13" s="761" customFormat="1" ht="32.25" customHeight="1" x14ac:dyDescent="0.35">
      <c r="A29" s="762">
        <v>24</v>
      </c>
      <c r="B29" s="763" t="s">
        <v>2042</v>
      </c>
      <c r="C29" s="290">
        <v>4.34</v>
      </c>
      <c r="D29" s="290">
        <v>4.34</v>
      </c>
      <c r="E29" s="290">
        <v>4.34</v>
      </c>
      <c r="F29" s="290">
        <v>4.34</v>
      </c>
      <c r="G29" s="758" t="s">
        <v>19</v>
      </c>
      <c r="H29" s="758" t="s">
        <v>2785</v>
      </c>
      <c r="I29" s="758">
        <f t="shared" si="0"/>
        <v>4.34</v>
      </c>
      <c r="J29" s="758">
        <f t="shared" si="2"/>
        <v>4.34</v>
      </c>
      <c r="K29" s="758">
        <f t="shared" si="1"/>
        <v>4.34</v>
      </c>
      <c r="L29" s="758" t="s">
        <v>19</v>
      </c>
      <c r="M29" s="758" t="s">
        <v>2785</v>
      </c>
    </row>
    <row r="30" spans="1:13" s="761" customFormat="1" ht="32.25" customHeight="1" x14ac:dyDescent="0.35">
      <c r="A30" s="758">
        <v>25</v>
      </c>
      <c r="B30" s="763" t="s">
        <v>2044</v>
      </c>
      <c r="C30" s="290">
        <v>4.8360000000000003</v>
      </c>
      <c r="D30" s="290">
        <v>4.8360000000000003</v>
      </c>
      <c r="E30" s="290">
        <v>4.8360000000000003</v>
      </c>
      <c r="F30" s="290">
        <v>4.8360000000000003</v>
      </c>
      <c r="G30" s="758" t="s">
        <v>19</v>
      </c>
      <c r="H30" s="758" t="s">
        <v>2785</v>
      </c>
      <c r="I30" s="758">
        <f t="shared" si="0"/>
        <v>4.8360000000000003</v>
      </c>
      <c r="J30" s="758">
        <f t="shared" si="2"/>
        <v>4.8360000000000003</v>
      </c>
      <c r="K30" s="758">
        <f t="shared" si="1"/>
        <v>4.8360000000000003</v>
      </c>
      <c r="L30" s="758" t="s">
        <v>19</v>
      </c>
      <c r="M30" s="758" t="s">
        <v>2785</v>
      </c>
    </row>
    <row r="31" spans="1:13" s="761" customFormat="1" ht="32.25" customHeight="1" x14ac:dyDescent="0.35">
      <c r="A31" s="758">
        <v>26</v>
      </c>
      <c r="B31" s="763" t="s">
        <v>2047</v>
      </c>
      <c r="C31" s="290">
        <v>4.41</v>
      </c>
      <c r="D31" s="290">
        <v>4.41</v>
      </c>
      <c r="E31" s="290">
        <v>4.41</v>
      </c>
      <c r="F31" s="290">
        <v>4.41</v>
      </c>
      <c r="G31" s="758" t="s">
        <v>19</v>
      </c>
      <c r="H31" s="758" t="s">
        <v>2785</v>
      </c>
      <c r="I31" s="758">
        <f t="shared" si="0"/>
        <v>4.41</v>
      </c>
      <c r="J31" s="758">
        <f t="shared" si="2"/>
        <v>4.41</v>
      </c>
      <c r="K31" s="758">
        <f t="shared" si="1"/>
        <v>4.41</v>
      </c>
      <c r="L31" s="758" t="s">
        <v>19</v>
      </c>
      <c r="M31" s="758" t="s">
        <v>2785</v>
      </c>
    </row>
    <row r="32" spans="1:13" s="761" customFormat="1" ht="32.25" customHeight="1" x14ac:dyDescent="0.35">
      <c r="A32" s="762">
        <v>27</v>
      </c>
      <c r="B32" s="763" t="s">
        <v>2050</v>
      </c>
      <c r="C32" s="290">
        <v>4.1219999999999999</v>
      </c>
      <c r="D32" s="290">
        <v>4.1219999999999999</v>
      </c>
      <c r="E32" s="290">
        <v>4.1219999999999999</v>
      </c>
      <c r="F32" s="290">
        <v>4.1219999999999999</v>
      </c>
      <c r="G32" s="758" t="s">
        <v>19</v>
      </c>
      <c r="H32" s="758" t="s">
        <v>2785</v>
      </c>
      <c r="I32" s="758">
        <f t="shared" si="0"/>
        <v>4.1219999999999999</v>
      </c>
      <c r="J32" s="758">
        <f t="shared" si="2"/>
        <v>4.1219999999999999</v>
      </c>
      <c r="K32" s="758">
        <f t="shared" si="1"/>
        <v>4.1219999999999999</v>
      </c>
      <c r="L32" s="758" t="s">
        <v>19</v>
      </c>
      <c r="M32" s="758" t="s">
        <v>2785</v>
      </c>
    </row>
    <row r="33" spans="1:13" s="761" customFormat="1" ht="32.25" customHeight="1" x14ac:dyDescent="0.35">
      <c r="A33" s="758">
        <v>28</v>
      </c>
      <c r="B33" s="763" t="s">
        <v>2052</v>
      </c>
      <c r="C33" s="290">
        <v>12.202999999999999</v>
      </c>
      <c r="D33" s="290">
        <v>12.202999999999999</v>
      </c>
      <c r="E33" s="290">
        <v>12.202999999999999</v>
      </c>
      <c r="F33" s="290">
        <v>12.202999999999999</v>
      </c>
      <c r="G33" s="758" t="s">
        <v>19</v>
      </c>
      <c r="H33" s="758" t="s">
        <v>2785</v>
      </c>
      <c r="I33" s="758">
        <f t="shared" si="0"/>
        <v>12.202999999999999</v>
      </c>
      <c r="J33" s="758">
        <f t="shared" si="2"/>
        <v>12.202999999999999</v>
      </c>
      <c r="K33" s="758">
        <f t="shared" si="1"/>
        <v>12.202999999999999</v>
      </c>
      <c r="L33" s="758" t="s">
        <v>19</v>
      </c>
      <c r="M33" s="758" t="s">
        <v>2785</v>
      </c>
    </row>
    <row r="34" spans="1:13" s="757" customFormat="1" ht="27.75" customHeight="1" x14ac:dyDescent="0.35">
      <c r="A34" s="755"/>
      <c r="B34" s="756"/>
      <c r="C34" s="764">
        <f>SUM(C5:C33)</f>
        <v>185.01400000000004</v>
      </c>
      <c r="D34" s="765">
        <f>SUM(D5:D33)</f>
        <v>185.01400000000004</v>
      </c>
      <c r="E34" s="764">
        <f>SUM(E5:E33)</f>
        <v>185.01400000000004</v>
      </c>
      <c r="F34" s="766">
        <f>SUM(F12:F33)</f>
        <v>136.125</v>
      </c>
      <c r="G34" s="767"/>
      <c r="H34" s="767"/>
      <c r="I34" s="768">
        <f>SUM(I12:I33)</f>
        <v>136.125</v>
      </c>
      <c r="J34" s="764">
        <f>SUM(J12:J33)</f>
        <v>136.125</v>
      </c>
      <c r="K34" s="766">
        <f>SUM(K12:K33)</f>
        <v>136.125</v>
      </c>
      <c r="L34" s="767"/>
      <c r="M34" s="767"/>
    </row>
    <row r="36" spans="1:13" x14ac:dyDescent="0.3">
      <c r="D36" s="770">
        <f>C34-D34</f>
        <v>0</v>
      </c>
    </row>
    <row r="37" spans="1:13" x14ac:dyDescent="0.3">
      <c r="G37" s="770"/>
    </row>
    <row r="38" spans="1:13" x14ac:dyDescent="0.3">
      <c r="F38" s="770"/>
    </row>
  </sheetData>
  <mergeCells count="8"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5" customWidth="1"/>
    <col min="2" max="3" width="21.26953125" style="355" customWidth="1"/>
    <col min="4" max="4" width="11.54296875" style="355" customWidth="1"/>
    <col min="5" max="5" width="11.54296875" style="355" hidden="1" customWidth="1"/>
    <col min="6" max="6" width="14.7265625" style="355" customWidth="1"/>
    <col min="7" max="7" width="40.6328125" style="355" bestFit="1" customWidth="1"/>
    <col min="8" max="9" width="11.1796875" style="355" customWidth="1"/>
    <col min="10" max="10" width="14.7265625" style="355" customWidth="1"/>
    <col min="11" max="11" width="18.54296875" style="355" customWidth="1"/>
    <col min="12" max="12" width="45.54296875" style="355" customWidth="1"/>
    <col min="13" max="13" width="21.08984375" style="304" customWidth="1"/>
    <col min="14" max="14" width="9.1796875" style="355" hidden="1" customWidth="1"/>
    <col min="15" max="16384" width="9.1796875" style="355"/>
  </cols>
  <sheetData>
    <row r="1" spans="1:14" ht="23.5" x14ac:dyDescent="0.35">
      <c r="A1" s="1023" t="s">
        <v>1986</v>
      </c>
      <c r="B1" s="1024"/>
      <c r="C1" s="1024"/>
      <c r="D1" s="1024"/>
      <c r="E1" s="1024"/>
      <c r="F1" s="1024"/>
      <c r="G1" s="1024"/>
      <c r="H1" s="1024"/>
      <c r="I1" s="1024"/>
      <c r="J1" s="1024"/>
      <c r="K1" s="1024"/>
      <c r="L1" s="1024"/>
      <c r="M1" s="354"/>
    </row>
    <row r="2" spans="1:14" ht="15.5" x14ac:dyDescent="0.35">
      <c r="A2" s="1025" t="s">
        <v>1987</v>
      </c>
      <c r="B2" s="1025"/>
      <c r="C2" s="1025"/>
      <c r="D2" s="1025"/>
      <c r="E2" s="1025"/>
      <c r="F2" s="1025"/>
      <c r="G2" s="1025"/>
      <c r="H2" s="1025"/>
      <c r="I2" s="1025"/>
      <c r="J2" s="1025"/>
      <c r="K2" s="1025"/>
      <c r="L2" s="1025"/>
      <c r="M2" s="356"/>
    </row>
    <row r="3" spans="1:14" ht="33.5" x14ac:dyDescent="0.35">
      <c r="A3" s="1026" t="s">
        <v>1988</v>
      </c>
      <c r="B3" s="1026"/>
      <c r="C3" s="1026"/>
      <c r="D3" s="1026"/>
      <c r="E3" s="1026"/>
      <c r="F3" s="1026"/>
      <c r="G3" s="1026"/>
      <c r="H3" s="1026"/>
      <c r="I3" s="1026"/>
      <c r="J3" s="1026"/>
      <c r="K3" s="1027">
        <f ca="1">NOW()</f>
        <v>46147.643782870371</v>
      </c>
      <c r="L3" s="1028"/>
      <c r="M3" s="357"/>
    </row>
    <row r="4" spans="1:14" ht="43.5" x14ac:dyDescent="0.35">
      <c r="A4" s="358" t="s">
        <v>159</v>
      </c>
      <c r="B4" s="359" t="s">
        <v>1989</v>
      </c>
      <c r="C4" s="359" t="s">
        <v>2800</v>
      </c>
      <c r="D4" s="359" t="s">
        <v>1990</v>
      </c>
      <c r="E4" s="359" t="s">
        <v>2355</v>
      </c>
      <c r="F4" s="359" t="s">
        <v>1991</v>
      </c>
      <c r="G4" s="359" t="s">
        <v>1992</v>
      </c>
      <c r="H4" s="359" t="s">
        <v>1993</v>
      </c>
      <c r="I4" s="359" t="s">
        <v>1994</v>
      </c>
      <c r="J4" s="359" t="s">
        <v>19</v>
      </c>
      <c r="K4" s="359" t="s">
        <v>1995</v>
      </c>
      <c r="L4" s="359" t="s">
        <v>1996</v>
      </c>
      <c r="M4" s="360" t="s">
        <v>1997</v>
      </c>
      <c r="N4" s="355" t="s">
        <v>1998</v>
      </c>
    </row>
    <row r="5" spans="1:14" ht="30" customHeight="1" x14ac:dyDescent="0.35">
      <c r="A5" s="290">
        <v>1</v>
      </c>
      <c r="B5" s="295" t="s">
        <v>1999</v>
      </c>
      <c r="C5" s="295"/>
      <c r="D5" s="362"/>
      <c r="E5" s="290">
        <v>14.432</v>
      </c>
      <c r="F5" s="361">
        <v>46004</v>
      </c>
      <c r="G5" s="290" t="s">
        <v>2000</v>
      </c>
      <c r="H5" s="290">
        <v>0</v>
      </c>
      <c r="I5" s="290"/>
      <c r="J5" s="362"/>
      <c r="K5" s="361"/>
      <c r="L5" s="362"/>
      <c r="M5" s="292"/>
      <c r="N5" s="304"/>
    </row>
    <row r="6" spans="1:14" ht="30" customHeight="1" x14ac:dyDescent="0.35">
      <c r="A6" s="290">
        <v>2</v>
      </c>
      <c r="B6" s="295" t="s">
        <v>2001</v>
      </c>
      <c r="C6" s="295"/>
      <c r="D6" s="362"/>
      <c r="E6" s="290">
        <v>5.5750000000000002</v>
      </c>
      <c r="F6" s="361">
        <v>46034</v>
      </c>
      <c r="G6" s="290" t="s">
        <v>2002</v>
      </c>
      <c r="H6" s="290">
        <v>0</v>
      </c>
      <c r="I6" s="290"/>
      <c r="J6" s="290"/>
      <c r="K6" s="361"/>
      <c r="L6" s="292"/>
      <c r="M6" s="292"/>
      <c r="N6" s="304"/>
    </row>
    <row r="7" spans="1:14" ht="30" customHeight="1" x14ac:dyDescent="0.35">
      <c r="A7" s="290">
        <v>3</v>
      </c>
      <c r="B7" s="295" t="s">
        <v>2003</v>
      </c>
      <c r="C7" s="295"/>
      <c r="D7" s="362"/>
      <c r="E7" s="290">
        <v>14.458</v>
      </c>
      <c r="F7" s="361">
        <v>46007</v>
      </c>
      <c r="G7" s="290" t="s">
        <v>2004</v>
      </c>
      <c r="H7" s="290">
        <v>0</v>
      </c>
      <c r="I7" s="290"/>
      <c r="J7" s="290"/>
      <c r="K7" s="361"/>
      <c r="L7" s="292"/>
      <c r="M7" s="290"/>
    </row>
    <row r="8" spans="1:14" ht="30" customHeight="1" x14ac:dyDescent="0.35">
      <c r="A8" s="290">
        <v>4</v>
      </c>
      <c r="B8" s="295" t="s">
        <v>2005</v>
      </c>
      <c r="C8" s="295">
        <v>8.3450000000000006</v>
      </c>
      <c r="D8" s="290">
        <v>8.3439999999999994</v>
      </c>
      <c r="E8" s="292" t="s">
        <v>2120</v>
      </c>
      <c r="F8" s="361">
        <v>46041</v>
      </c>
      <c r="G8" s="290" t="s">
        <v>2006</v>
      </c>
      <c r="H8" s="290">
        <v>0</v>
      </c>
      <c r="I8" s="290"/>
      <c r="J8" s="290">
        <f>D8</f>
        <v>8.3439999999999994</v>
      </c>
      <c r="K8" s="361">
        <v>46069</v>
      </c>
      <c r="L8" s="292" t="s">
        <v>2337</v>
      </c>
      <c r="M8" s="290"/>
    </row>
    <row r="9" spans="1:14" ht="30" customHeight="1" x14ac:dyDescent="0.35">
      <c r="A9" s="290">
        <v>5</v>
      </c>
      <c r="B9" s="295" t="s">
        <v>2007</v>
      </c>
      <c r="C9" s="295">
        <v>3.6150000000000002</v>
      </c>
      <c r="D9" s="290">
        <v>3.6150000000000002</v>
      </c>
      <c r="E9" s="292" t="s">
        <v>2120</v>
      </c>
      <c r="F9" s="361">
        <v>46059</v>
      </c>
      <c r="G9" s="290" t="s">
        <v>2371</v>
      </c>
      <c r="H9" s="290">
        <v>0</v>
      </c>
      <c r="I9" s="290"/>
      <c r="J9" s="290">
        <f>D9</f>
        <v>3.6150000000000002</v>
      </c>
      <c r="K9" s="361">
        <v>46069</v>
      </c>
      <c r="L9" s="292" t="s">
        <v>2335</v>
      </c>
      <c r="M9" s="290"/>
      <c r="N9" s="355" t="s">
        <v>2008</v>
      </c>
    </row>
    <row r="10" spans="1:14" ht="30" customHeight="1" x14ac:dyDescent="0.35">
      <c r="A10" s="290">
        <v>5</v>
      </c>
      <c r="B10" s="295" t="s">
        <v>2009</v>
      </c>
      <c r="C10" s="295"/>
      <c r="D10" s="290">
        <v>9.7089999999999996</v>
      </c>
      <c r="E10" s="292" t="s">
        <v>2120</v>
      </c>
      <c r="F10" s="361">
        <v>46036</v>
      </c>
      <c r="G10" s="290" t="s">
        <v>2010</v>
      </c>
      <c r="H10" s="290">
        <v>2</v>
      </c>
      <c r="I10" s="290"/>
      <c r="J10" s="290">
        <v>9.7089999999999996</v>
      </c>
      <c r="K10" s="361">
        <v>46037</v>
      </c>
      <c r="L10" s="292" t="s">
        <v>2011</v>
      </c>
      <c r="M10" s="290"/>
    </row>
    <row r="11" spans="1:14" ht="30" customHeight="1" x14ac:dyDescent="0.35">
      <c r="A11" s="290">
        <v>6</v>
      </c>
      <c r="B11" s="295" t="s">
        <v>2012</v>
      </c>
      <c r="C11" s="295"/>
      <c r="D11" s="290">
        <v>3.714</v>
      </c>
      <c r="E11" s="292"/>
      <c r="F11" s="361">
        <v>46022</v>
      </c>
      <c r="G11" s="290" t="s">
        <v>2013</v>
      </c>
      <c r="H11" s="290">
        <v>2</v>
      </c>
      <c r="I11" s="290"/>
      <c r="J11" s="1029">
        <f>D11+D12</f>
        <v>4.952</v>
      </c>
      <c r="K11" s="1031">
        <v>46069</v>
      </c>
      <c r="L11" s="1033" t="s">
        <v>2336</v>
      </c>
      <c r="M11" s="290"/>
      <c r="N11" s="355" t="s">
        <v>2008</v>
      </c>
    </row>
    <row r="12" spans="1:14" ht="30" customHeight="1" x14ac:dyDescent="0.35">
      <c r="A12" s="290">
        <v>7</v>
      </c>
      <c r="B12" s="290" t="s">
        <v>2014</v>
      </c>
      <c r="C12" s="290"/>
      <c r="D12" s="290">
        <v>1.238</v>
      </c>
      <c r="E12" s="292"/>
      <c r="F12" s="361">
        <v>45940</v>
      </c>
      <c r="G12" s="290" t="s">
        <v>2015</v>
      </c>
      <c r="H12" s="290">
        <v>0</v>
      </c>
      <c r="I12" s="290"/>
      <c r="J12" s="1030"/>
      <c r="K12" s="1032"/>
      <c r="L12" s="1034"/>
      <c r="M12" s="290"/>
    </row>
    <row r="13" spans="1:14" ht="30" customHeight="1" x14ac:dyDescent="0.35">
      <c r="A13" s="290">
        <v>8</v>
      </c>
      <c r="B13" s="295" t="s">
        <v>2016</v>
      </c>
      <c r="C13" s="295"/>
      <c r="D13" s="290">
        <v>7.242</v>
      </c>
      <c r="E13" s="292"/>
      <c r="F13" s="361">
        <v>46387</v>
      </c>
      <c r="G13" s="290" t="s">
        <v>2017</v>
      </c>
      <c r="H13" s="290">
        <v>4</v>
      </c>
      <c r="I13" s="290"/>
      <c r="J13" s="290">
        <v>7.242</v>
      </c>
      <c r="K13" s="361">
        <v>46024</v>
      </c>
      <c r="L13" s="292" t="s">
        <v>2018</v>
      </c>
      <c r="M13" s="290"/>
    </row>
    <row r="14" spans="1:14" ht="30" customHeight="1" x14ac:dyDescent="0.35">
      <c r="A14" s="290">
        <v>9</v>
      </c>
      <c r="B14" s="295" t="s">
        <v>2019</v>
      </c>
      <c r="C14" s="295"/>
      <c r="D14" s="290">
        <v>22.602</v>
      </c>
      <c r="E14" s="292" t="s">
        <v>2357</v>
      </c>
      <c r="F14" s="361">
        <v>45976</v>
      </c>
      <c r="G14" s="290" t="s">
        <v>2020</v>
      </c>
      <c r="H14" s="290">
        <v>1</v>
      </c>
      <c r="I14" s="290"/>
      <c r="J14" s="290">
        <v>22.602</v>
      </c>
      <c r="K14" s="361">
        <v>45985</v>
      </c>
      <c r="L14" s="292" t="s">
        <v>2021</v>
      </c>
      <c r="M14" s="290"/>
    </row>
    <row r="15" spans="1:14" ht="30" customHeight="1" x14ac:dyDescent="0.35">
      <c r="A15" s="290">
        <v>10</v>
      </c>
      <c r="B15" s="295" t="s">
        <v>2022</v>
      </c>
      <c r="C15" s="295"/>
      <c r="D15" s="290">
        <v>4.351</v>
      </c>
      <c r="E15" s="292"/>
      <c r="F15" s="361">
        <v>46002</v>
      </c>
      <c r="G15" s="290" t="s">
        <v>2023</v>
      </c>
      <c r="H15" s="290">
        <v>0</v>
      </c>
      <c r="I15" s="290"/>
      <c r="J15" s="290">
        <v>4.351</v>
      </c>
      <c r="K15" s="361">
        <v>46004</v>
      </c>
      <c r="L15" s="292" t="s">
        <v>2024</v>
      </c>
      <c r="M15" s="290"/>
    </row>
    <row r="16" spans="1:14" ht="30" customHeight="1" x14ac:dyDescent="0.35">
      <c r="A16" s="290"/>
      <c r="B16" s="295" t="s">
        <v>2025</v>
      </c>
      <c r="C16" s="295"/>
      <c r="D16" s="290">
        <v>6.2220000000000004</v>
      </c>
      <c r="E16" s="292"/>
      <c r="F16" s="361">
        <v>46053</v>
      </c>
      <c r="G16" s="290" t="s">
        <v>2026</v>
      </c>
      <c r="H16" s="290">
        <v>0</v>
      </c>
      <c r="I16" s="290"/>
      <c r="J16" s="290"/>
      <c r="K16" s="361"/>
      <c r="L16" s="292"/>
      <c r="M16" s="290"/>
    </row>
    <row r="17" spans="1:14" ht="30" hidden="1" customHeight="1" x14ac:dyDescent="0.35">
      <c r="A17" s="290">
        <v>11</v>
      </c>
      <c r="B17" s="290" t="s">
        <v>2027</v>
      </c>
      <c r="C17" s="290"/>
      <c r="D17" s="290"/>
      <c r="E17" s="292">
        <v>1.4550000000000001</v>
      </c>
      <c r="F17" s="361">
        <v>46046</v>
      </c>
      <c r="G17" s="290" t="s">
        <v>2028</v>
      </c>
      <c r="H17" s="290">
        <v>0</v>
      </c>
      <c r="I17" s="290"/>
      <c r="J17" s="290"/>
      <c r="K17" s="361"/>
      <c r="L17" s="292"/>
      <c r="M17" s="290"/>
    </row>
    <row r="18" spans="1:14" ht="30" customHeight="1" x14ac:dyDescent="0.35">
      <c r="A18" s="290">
        <v>12</v>
      </c>
      <c r="B18" s="295" t="s">
        <v>2029</v>
      </c>
      <c r="C18" s="295"/>
      <c r="D18" s="290">
        <v>11.413</v>
      </c>
      <c r="E18" s="292" t="s">
        <v>2356</v>
      </c>
      <c r="F18" s="361">
        <v>45933</v>
      </c>
      <c r="G18" s="290" t="s">
        <v>2030</v>
      </c>
      <c r="H18" s="290">
        <v>0</v>
      </c>
      <c r="I18" s="290"/>
      <c r="J18" s="290">
        <v>11.413</v>
      </c>
      <c r="K18" s="361">
        <v>45939</v>
      </c>
      <c r="L18" s="292" t="s">
        <v>2031</v>
      </c>
      <c r="M18" s="290"/>
    </row>
    <row r="19" spans="1:14" ht="30" hidden="1" customHeight="1" x14ac:dyDescent="0.35">
      <c r="A19" s="290">
        <v>13</v>
      </c>
      <c r="B19" s="290" t="s">
        <v>2032</v>
      </c>
      <c r="C19" s="290"/>
      <c r="D19" s="290"/>
      <c r="E19" s="292">
        <v>1.1879999999999999</v>
      </c>
      <c r="F19" s="361">
        <v>46004</v>
      </c>
      <c r="G19" s="290" t="s">
        <v>2033</v>
      </c>
      <c r="H19" s="290">
        <v>1</v>
      </c>
      <c r="I19" s="290"/>
      <c r="J19" s="290"/>
      <c r="K19" s="361"/>
      <c r="L19" s="292"/>
      <c r="M19" s="290"/>
    </row>
    <row r="20" spans="1:14" ht="30" customHeight="1" x14ac:dyDescent="0.35">
      <c r="A20" s="290">
        <v>14</v>
      </c>
      <c r="B20" s="295" t="s">
        <v>2034</v>
      </c>
      <c r="C20" s="295"/>
      <c r="D20" s="290">
        <v>10.77</v>
      </c>
      <c r="E20" s="292" t="s">
        <v>2357</v>
      </c>
      <c r="F20" s="361">
        <v>45983</v>
      </c>
      <c r="G20" s="290" t="s">
        <v>2035</v>
      </c>
      <c r="H20" s="290">
        <v>1</v>
      </c>
      <c r="I20" s="290"/>
      <c r="J20" s="290">
        <v>10.77</v>
      </c>
      <c r="K20" s="361">
        <v>45987</v>
      </c>
      <c r="L20" s="292" t="s">
        <v>2024</v>
      </c>
      <c r="M20" s="290"/>
    </row>
    <row r="21" spans="1:14" ht="30" customHeight="1" x14ac:dyDescent="0.35">
      <c r="A21" s="290">
        <v>15</v>
      </c>
      <c r="B21" s="295" t="s">
        <v>2036</v>
      </c>
      <c r="C21" s="295"/>
      <c r="D21" s="290">
        <v>10.198</v>
      </c>
      <c r="E21" s="292" t="s">
        <v>2356</v>
      </c>
      <c r="F21" s="361">
        <v>45933</v>
      </c>
      <c r="G21" s="290" t="s">
        <v>2030</v>
      </c>
      <c r="H21" s="290">
        <v>1</v>
      </c>
      <c r="I21" s="290"/>
      <c r="J21" s="290">
        <v>10.198</v>
      </c>
      <c r="K21" s="361">
        <v>45939</v>
      </c>
      <c r="L21" s="292" t="s">
        <v>2031</v>
      </c>
      <c r="M21" s="290"/>
    </row>
    <row r="22" spans="1:14" ht="30" customHeight="1" x14ac:dyDescent="0.35">
      <c r="A22" s="290">
        <v>16</v>
      </c>
      <c r="B22" s="295" t="s">
        <v>2037</v>
      </c>
      <c r="C22" s="295"/>
      <c r="D22" s="290">
        <v>6.5019999999999998</v>
      </c>
      <c r="E22" s="292" t="s">
        <v>2356</v>
      </c>
      <c r="F22" s="361">
        <v>45910</v>
      </c>
      <c r="G22" s="290" t="s">
        <v>2038</v>
      </c>
      <c r="H22" s="290">
        <v>0</v>
      </c>
      <c r="I22" s="290"/>
      <c r="J22" s="290">
        <v>6.5019999999999998</v>
      </c>
      <c r="K22" s="361">
        <v>45913</v>
      </c>
      <c r="L22" s="292" t="s">
        <v>2039</v>
      </c>
      <c r="M22" s="290"/>
    </row>
    <row r="23" spans="1:14" ht="30" customHeight="1" x14ac:dyDescent="0.35">
      <c r="A23" s="290">
        <v>17</v>
      </c>
      <c r="B23" s="295" t="s">
        <v>2040</v>
      </c>
      <c r="C23" s="295"/>
      <c r="D23" s="290">
        <v>6.516</v>
      </c>
      <c r="E23" s="292" t="s">
        <v>2356</v>
      </c>
      <c r="F23" s="361">
        <v>45894</v>
      </c>
      <c r="G23" s="290" t="s">
        <v>2041</v>
      </c>
      <c r="H23" s="290">
        <v>0</v>
      </c>
      <c r="I23" s="290"/>
      <c r="J23" s="290">
        <v>6.516</v>
      </c>
      <c r="K23" s="361">
        <v>45897</v>
      </c>
      <c r="L23" s="292" t="s">
        <v>2039</v>
      </c>
      <c r="M23" s="290"/>
    </row>
    <row r="24" spans="1:14" ht="30" customHeight="1" x14ac:dyDescent="0.35">
      <c r="A24" s="290">
        <v>18</v>
      </c>
      <c r="B24" s="295" t="s">
        <v>2042</v>
      </c>
      <c r="C24" s="295"/>
      <c r="D24" s="290">
        <v>4.34</v>
      </c>
      <c r="E24" s="292" t="s">
        <v>2356</v>
      </c>
      <c r="F24" s="361">
        <v>45922</v>
      </c>
      <c r="G24" s="290" t="s">
        <v>2043</v>
      </c>
      <c r="H24" s="290">
        <v>1</v>
      </c>
      <c r="I24" s="290"/>
      <c r="J24" s="290">
        <v>4.34</v>
      </c>
      <c r="K24" s="361">
        <v>45926</v>
      </c>
      <c r="L24" s="292" t="s">
        <v>2039</v>
      </c>
      <c r="M24" s="290"/>
    </row>
    <row r="25" spans="1:14" ht="30" customHeight="1" x14ac:dyDescent="0.35">
      <c r="A25" s="290">
        <v>19</v>
      </c>
      <c r="B25" s="295" t="s">
        <v>2044</v>
      </c>
      <c r="C25" s="295"/>
      <c r="D25" s="290">
        <v>4.8360000000000003</v>
      </c>
      <c r="E25" s="292"/>
      <c r="F25" s="361">
        <v>46028</v>
      </c>
      <c r="G25" s="290" t="s">
        <v>2045</v>
      </c>
      <c r="H25" s="290">
        <v>1</v>
      </c>
      <c r="I25" s="290"/>
      <c r="J25" s="290">
        <v>4.8360000000000003</v>
      </c>
      <c r="K25" s="361">
        <v>46031</v>
      </c>
      <c r="L25" s="292" t="s">
        <v>2046</v>
      </c>
      <c r="M25" s="290"/>
    </row>
    <row r="26" spans="1:14" ht="30" customHeight="1" x14ac:dyDescent="0.35">
      <c r="A26" s="290">
        <v>20</v>
      </c>
      <c r="B26" s="295" t="s">
        <v>2047</v>
      </c>
      <c r="C26" s="295"/>
      <c r="D26" s="290">
        <v>4.41</v>
      </c>
      <c r="E26" s="292"/>
      <c r="F26" s="361">
        <v>46022</v>
      </c>
      <c r="G26" s="290" t="s">
        <v>2048</v>
      </c>
      <c r="H26" s="290">
        <v>2</v>
      </c>
      <c r="I26" s="290"/>
      <c r="J26" s="290">
        <v>4.41</v>
      </c>
      <c r="K26" s="361">
        <v>46024</v>
      </c>
      <c r="L26" s="292" t="s">
        <v>2049</v>
      </c>
      <c r="M26" s="290"/>
    </row>
    <row r="27" spans="1:14" ht="30" customHeight="1" x14ac:dyDescent="0.35">
      <c r="A27" s="290">
        <v>21</v>
      </c>
      <c r="B27" s="295" t="s">
        <v>2050</v>
      </c>
      <c r="C27" s="295"/>
      <c r="D27" s="290">
        <v>4.1219999999999999</v>
      </c>
      <c r="E27" s="292" t="s">
        <v>2356</v>
      </c>
      <c r="F27" s="361">
        <v>45922</v>
      </c>
      <c r="G27" s="290" t="s">
        <v>2043</v>
      </c>
      <c r="H27" s="290">
        <v>1</v>
      </c>
      <c r="I27" s="290"/>
      <c r="J27" s="290">
        <v>4.1219999999999999</v>
      </c>
      <c r="K27" s="361">
        <v>45926</v>
      </c>
      <c r="L27" s="292" t="s">
        <v>2039</v>
      </c>
      <c r="M27" s="290"/>
      <c r="N27" s="355" t="s">
        <v>2051</v>
      </c>
    </row>
    <row r="28" spans="1:14" ht="28.5" customHeight="1" x14ac:dyDescent="0.35">
      <c r="A28" s="290">
        <v>22</v>
      </c>
      <c r="B28" s="295" t="s">
        <v>2052</v>
      </c>
      <c r="C28" s="295"/>
      <c r="D28" s="290">
        <v>12.202999999999999</v>
      </c>
      <c r="E28" s="292" t="s">
        <v>2356</v>
      </c>
      <c r="F28" s="361">
        <v>45973</v>
      </c>
      <c r="G28" s="290" t="s">
        <v>2053</v>
      </c>
      <c r="H28" s="290">
        <v>1</v>
      </c>
      <c r="I28" s="290"/>
      <c r="J28" s="290">
        <v>12.202999999999999</v>
      </c>
      <c r="K28" s="361">
        <v>45975</v>
      </c>
      <c r="L28" s="292" t="s">
        <v>2054</v>
      </c>
      <c r="M28" s="290"/>
    </row>
    <row r="29" spans="1:14" x14ac:dyDescent="0.35">
      <c r="D29" s="363">
        <f>SUM(D5:D28)-D19</f>
        <v>142.34699999999998</v>
      </c>
      <c r="E29" s="355">
        <v>38</v>
      </c>
      <c r="J29" s="613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5" customWidth="1"/>
    <col min="2" max="2" width="19" style="355" bestFit="1" customWidth="1"/>
    <col min="3" max="3" width="11.54296875" style="355" customWidth="1"/>
    <col min="4" max="4" width="14.26953125" style="355" customWidth="1"/>
    <col min="5" max="5" width="44" style="355" bestFit="1" customWidth="1"/>
    <col min="6" max="6" width="11.453125" style="355" customWidth="1"/>
    <col min="7" max="7" width="15.453125" style="355" hidden="1" customWidth="1"/>
    <col min="8" max="8" width="10.81640625" style="355" customWidth="1"/>
    <col min="9" max="9" width="13.81640625" style="355" customWidth="1"/>
    <col min="10" max="10" width="48.1796875" style="355" bestFit="1" customWidth="1"/>
    <col min="11" max="11" width="0" style="355" hidden="1" customWidth="1"/>
    <col min="12" max="16384" width="9.1796875" style="355"/>
  </cols>
  <sheetData>
    <row r="1" spans="1:13" ht="23.5" x14ac:dyDescent="0.35">
      <c r="A1" s="1023" t="s">
        <v>1986</v>
      </c>
      <c r="B1" s="1024"/>
      <c r="C1" s="1024"/>
      <c r="D1" s="1024"/>
      <c r="E1" s="1024"/>
      <c r="F1" s="1024"/>
      <c r="G1" s="1024"/>
      <c r="H1" s="1024"/>
      <c r="I1" s="1024"/>
      <c r="J1" s="1024"/>
    </row>
    <row r="2" spans="1:13" ht="15.5" x14ac:dyDescent="0.35">
      <c r="A2" s="1025" t="s">
        <v>1987</v>
      </c>
      <c r="B2" s="1025"/>
      <c r="C2" s="1025"/>
      <c r="D2" s="1025"/>
      <c r="E2" s="1025"/>
      <c r="F2" s="1025"/>
      <c r="G2" s="1025"/>
      <c r="H2" s="1025"/>
      <c r="I2" s="1025"/>
      <c r="J2" s="1025"/>
    </row>
    <row r="3" spans="1:13" ht="33.5" x14ac:dyDescent="0.35">
      <c r="A3" s="1039" t="s">
        <v>2055</v>
      </c>
      <c r="B3" s="1039"/>
      <c r="C3" s="1039"/>
      <c r="D3" s="1039"/>
      <c r="E3" s="1039"/>
      <c r="F3" s="1039"/>
      <c r="G3" s="1039"/>
      <c r="H3" s="1039"/>
      <c r="I3" s="1027">
        <f ca="1">NOW()</f>
        <v>46147.643782870371</v>
      </c>
      <c r="J3" s="1028"/>
    </row>
    <row r="4" spans="1:13" ht="29" x14ac:dyDescent="0.35">
      <c r="A4" s="364" t="s">
        <v>159</v>
      </c>
      <c r="B4" s="360" t="s">
        <v>1989</v>
      </c>
      <c r="C4" s="360" t="s">
        <v>2056</v>
      </c>
      <c r="D4" s="360" t="s">
        <v>1991</v>
      </c>
      <c r="E4" s="360" t="s">
        <v>1992</v>
      </c>
      <c r="F4" s="360" t="s">
        <v>1993</v>
      </c>
      <c r="G4" s="360" t="s">
        <v>1994</v>
      </c>
      <c r="H4" s="360" t="s">
        <v>19</v>
      </c>
      <c r="I4" s="360" t="s">
        <v>1995</v>
      </c>
      <c r="J4" s="360" t="s">
        <v>2057</v>
      </c>
      <c r="K4" s="355" t="s">
        <v>1997</v>
      </c>
    </row>
    <row r="5" spans="1:13" x14ac:dyDescent="0.35">
      <c r="A5" s="515">
        <v>1</v>
      </c>
      <c r="B5" s="515" t="s">
        <v>2338</v>
      </c>
      <c r="C5" s="515">
        <v>11.959</v>
      </c>
      <c r="D5" s="526">
        <v>46070</v>
      </c>
      <c r="E5" s="290" t="s">
        <v>2058</v>
      </c>
      <c r="F5" s="515"/>
      <c r="G5" s="515"/>
      <c r="H5" s="515">
        <f>C5</f>
        <v>11.959</v>
      </c>
      <c r="I5" s="526">
        <f>D5</f>
        <v>46070</v>
      </c>
      <c r="J5" s="292" t="s">
        <v>2341</v>
      </c>
    </row>
    <row r="6" spans="1:13" x14ac:dyDescent="0.35">
      <c r="A6" s="290">
        <v>2</v>
      </c>
      <c r="B6" s="365" t="s">
        <v>2009</v>
      </c>
      <c r="C6" s="366">
        <v>9.7089999999999996</v>
      </c>
      <c r="D6" s="367">
        <v>46038</v>
      </c>
      <c r="E6" s="290" t="s">
        <v>2058</v>
      </c>
      <c r="F6" s="368"/>
      <c r="G6" s="368">
        <v>9.7100000000000009</v>
      </c>
      <c r="H6" s="366">
        <v>9.7100000000000009</v>
      </c>
      <c r="I6" s="367">
        <v>46059</v>
      </c>
      <c r="J6" s="292" t="s">
        <v>2059</v>
      </c>
      <c r="M6" s="369"/>
    </row>
    <row r="7" spans="1:13" x14ac:dyDescent="0.35">
      <c r="A7" s="290">
        <v>3</v>
      </c>
      <c r="B7" s="365" t="s">
        <v>2339</v>
      </c>
      <c r="C7" s="366">
        <v>4.9649999999999999</v>
      </c>
      <c r="D7" s="367">
        <v>46070</v>
      </c>
      <c r="E7" s="290" t="s">
        <v>2340</v>
      </c>
      <c r="F7" s="368"/>
      <c r="G7" s="368"/>
      <c r="H7" s="366">
        <f>C7</f>
        <v>4.9649999999999999</v>
      </c>
      <c r="I7" s="367">
        <f>D7</f>
        <v>46070</v>
      </c>
      <c r="J7" s="292" t="s">
        <v>2341</v>
      </c>
      <c r="M7" s="369"/>
    </row>
    <row r="8" spans="1:13" x14ac:dyDescent="0.35">
      <c r="A8" s="515">
        <v>4</v>
      </c>
      <c r="B8" s="365" t="s">
        <v>2016</v>
      </c>
      <c r="C8" s="366">
        <v>7.242</v>
      </c>
      <c r="D8" s="367">
        <v>46025</v>
      </c>
      <c r="E8" s="290" t="s">
        <v>2060</v>
      </c>
      <c r="F8" s="368"/>
      <c r="G8" s="368">
        <v>7.242</v>
      </c>
      <c r="H8" s="366">
        <v>7.242</v>
      </c>
      <c r="I8" s="367">
        <v>46025</v>
      </c>
      <c r="J8" s="292" t="s">
        <v>2061</v>
      </c>
      <c r="M8" s="369"/>
    </row>
    <row r="9" spans="1:13" x14ac:dyDescent="0.35">
      <c r="A9" s="290">
        <v>5</v>
      </c>
      <c r="B9" s="365" t="s">
        <v>2019</v>
      </c>
      <c r="C9" s="366">
        <f>22.602-C10</f>
        <v>18.271000000000001</v>
      </c>
      <c r="D9" s="367">
        <v>45986</v>
      </c>
      <c r="E9" s="290" t="s">
        <v>2062</v>
      </c>
      <c r="F9" s="370"/>
      <c r="G9" s="370">
        <f>22.602-G10</f>
        <v>18.271000000000001</v>
      </c>
      <c r="H9" s="371">
        <f>22.602-H10</f>
        <v>18.271000000000001</v>
      </c>
      <c r="I9" s="367">
        <v>45987</v>
      </c>
      <c r="J9" s="292" t="s">
        <v>2063</v>
      </c>
      <c r="L9" s="1040" t="s">
        <v>2357</v>
      </c>
      <c r="M9" s="1035"/>
    </row>
    <row r="10" spans="1:13" x14ac:dyDescent="0.35">
      <c r="A10" s="290">
        <v>6</v>
      </c>
      <c r="B10" s="365" t="s">
        <v>2064</v>
      </c>
      <c r="C10" s="366">
        <v>4.3310000000000004</v>
      </c>
      <c r="D10" s="367">
        <v>46004</v>
      </c>
      <c r="E10" s="290" t="s">
        <v>2065</v>
      </c>
      <c r="F10" s="370">
        <v>2</v>
      </c>
      <c r="G10" s="370">
        <v>4.3310000000000004</v>
      </c>
      <c r="H10" s="371">
        <v>4.3310000000000004</v>
      </c>
      <c r="I10" s="367">
        <v>46018</v>
      </c>
      <c r="J10" s="292" t="s">
        <v>2066</v>
      </c>
      <c r="L10" s="1040"/>
      <c r="M10" s="1035"/>
    </row>
    <row r="11" spans="1:13" x14ac:dyDescent="0.35">
      <c r="A11" s="515">
        <v>7</v>
      </c>
      <c r="B11" s="373" t="s">
        <v>2067</v>
      </c>
      <c r="C11" s="366">
        <v>4.351</v>
      </c>
      <c r="D11" s="374">
        <v>46006</v>
      </c>
      <c r="E11" s="290" t="s">
        <v>2068</v>
      </c>
      <c r="F11" s="370"/>
      <c r="G11" s="370">
        <v>4.351</v>
      </c>
      <c r="H11" s="371">
        <v>4.351</v>
      </c>
      <c r="I11" s="367">
        <v>46007</v>
      </c>
      <c r="J11" s="292" t="s">
        <v>2069</v>
      </c>
      <c r="M11" s="1036"/>
    </row>
    <row r="12" spans="1:13" x14ac:dyDescent="0.35">
      <c r="A12" s="290">
        <v>8</v>
      </c>
      <c r="B12" s="365" t="s">
        <v>2070</v>
      </c>
      <c r="C12" s="366">
        <v>11.413</v>
      </c>
      <c r="D12" s="367">
        <v>45964</v>
      </c>
      <c r="E12" s="290" t="s">
        <v>2071</v>
      </c>
      <c r="F12" s="370"/>
      <c r="G12" s="370">
        <v>11.413</v>
      </c>
      <c r="H12" s="366">
        <v>11.413</v>
      </c>
      <c r="I12" s="367">
        <v>45965</v>
      </c>
      <c r="J12" s="292" t="s">
        <v>2031</v>
      </c>
      <c r="L12" s="355" t="s">
        <v>2356</v>
      </c>
      <c r="M12" s="1035"/>
    </row>
    <row r="13" spans="1:13" x14ac:dyDescent="0.35">
      <c r="A13" s="290">
        <v>9</v>
      </c>
      <c r="B13" s="365" t="s">
        <v>2034</v>
      </c>
      <c r="C13" s="366">
        <v>10.77</v>
      </c>
      <c r="D13" s="367">
        <v>45989</v>
      </c>
      <c r="E13" s="290" t="s">
        <v>2072</v>
      </c>
      <c r="F13" s="370"/>
      <c r="G13" s="370">
        <v>10.77</v>
      </c>
      <c r="H13" s="366">
        <v>10.77</v>
      </c>
      <c r="I13" s="367">
        <v>45994</v>
      </c>
      <c r="J13" s="292" t="s">
        <v>2073</v>
      </c>
      <c r="L13" s="355" t="s">
        <v>2357</v>
      </c>
      <c r="M13" s="1036"/>
    </row>
    <row r="14" spans="1:13" x14ac:dyDescent="0.35">
      <c r="A14" s="515">
        <v>10</v>
      </c>
      <c r="B14" s="365" t="s">
        <v>2036</v>
      </c>
      <c r="C14" s="375">
        <v>10.199</v>
      </c>
      <c r="D14" s="367">
        <v>45964</v>
      </c>
      <c r="E14" s="290" t="s">
        <v>2071</v>
      </c>
      <c r="F14" s="368"/>
      <c r="G14" s="368">
        <v>10.199</v>
      </c>
      <c r="H14" s="375">
        <v>10.199</v>
      </c>
      <c r="I14" s="367">
        <v>45965</v>
      </c>
      <c r="J14" s="292" t="s">
        <v>2031</v>
      </c>
      <c r="L14" s="355" t="s">
        <v>2356</v>
      </c>
      <c r="M14" s="369"/>
    </row>
    <row r="15" spans="1:13" x14ac:dyDescent="0.35">
      <c r="A15" s="290">
        <v>11</v>
      </c>
      <c r="B15" s="290" t="s">
        <v>2074</v>
      </c>
      <c r="C15" s="366">
        <f>6.502-C16</f>
        <v>2.16</v>
      </c>
      <c r="D15" s="374">
        <v>45918</v>
      </c>
      <c r="E15" s="290" t="s">
        <v>2075</v>
      </c>
      <c r="F15" s="368"/>
      <c r="G15" s="368">
        <v>6.5019999999999998</v>
      </c>
      <c r="H15" s="366">
        <f>C15</f>
        <v>2.16</v>
      </c>
      <c r="I15" s="374">
        <v>45922</v>
      </c>
      <c r="J15" s="292" t="s">
        <v>2031</v>
      </c>
      <c r="L15" s="355" t="s">
        <v>2356</v>
      </c>
      <c r="M15" s="369"/>
    </row>
    <row r="16" spans="1:13" ht="14" customHeight="1" x14ac:dyDescent="0.35">
      <c r="A16" s="290">
        <v>12</v>
      </c>
      <c r="B16" s="290" t="s">
        <v>2379</v>
      </c>
      <c r="C16" s="290">
        <v>4.3419999999999996</v>
      </c>
      <c r="D16" s="361">
        <v>46113</v>
      </c>
      <c r="E16" s="290" t="s">
        <v>2380</v>
      </c>
      <c r="G16" s="290">
        <v>2</v>
      </c>
      <c r="H16" s="290">
        <f>C16</f>
        <v>4.3419999999999996</v>
      </c>
      <c r="I16" s="361">
        <v>46114</v>
      </c>
      <c r="J16" s="292" t="s">
        <v>2031</v>
      </c>
      <c r="K16" s="515" t="s">
        <v>2381</v>
      </c>
      <c r="M16" s="369"/>
    </row>
    <row r="17" spans="1:13" x14ac:dyDescent="0.35">
      <c r="A17" s="515">
        <v>13</v>
      </c>
      <c r="B17" s="373" t="s">
        <v>2040</v>
      </c>
      <c r="C17" s="366">
        <v>6.516</v>
      </c>
      <c r="D17" s="374">
        <v>45899</v>
      </c>
      <c r="E17" s="290" t="s">
        <v>2076</v>
      </c>
      <c r="F17" s="368"/>
      <c r="G17" s="368">
        <v>6.516</v>
      </c>
      <c r="H17" s="366">
        <v>6.516</v>
      </c>
      <c r="I17" s="374">
        <v>45901</v>
      </c>
      <c r="J17" s="292" t="s">
        <v>2077</v>
      </c>
      <c r="L17" s="355" t="s">
        <v>2356</v>
      </c>
      <c r="M17" s="369"/>
    </row>
    <row r="18" spans="1:13" x14ac:dyDescent="0.35">
      <c r="A18" s="290">
        <v>14</v>
      </c>
      <c r="B18" s="365" t="s">
        <v>2078</v>
      </c>
      <c r="C18" s="366">
        <v>4.34</v>
      </c>
      <c r="D18" s="374">
        <v>45926</v>
      </c>
      <c r="E18" s="290" t="s">
        <v>2079</v>
      </c>
      <c r="F18" s="290">
        <v>1</v>
      </c>
      <c r="G18" s="290">
        <v>4.2409999999999997</v>
      </c>
      <c r="H18" s="366">
        <v>4.34</v>
      </c>
      <c r="I18" s="367">
        <v>45926</v>
      </c>
      <c r="J18" s="292" t="s">
        <v>2080</v>
      </c>
      <c r="K18" s="355" t="s">
        <v>2081</v>
      </c>
    </row>
    <row r="19" spans="1:13" x14ac:dyDescent="0.35">
      <c r="A19" s="290">
        <v>15</v>
      </c>
      <c r="B19" s="365" t="s">
        <v>2044</v>
      </c>
      <c r="C19" s="366">
        <v>4.8360000000000003</v>
      </c>
      <c r="D19" s="374">
        <v>46032</v>
      </c>
      <c r="E19" s="290" t="s">
        <v>2082</v>
      </c>
      <c r="F19" s="291"/>
      <c r="G19" s="291">
        <v>4.8360000000000003</v>
      </c>
      <c r="H19" s="366">
        <v>4.8360000000000003</v>
      </c>
      <c r="I19" s="367">
        <v>46032</v>
      </c>
      <c r="J19" s="292" t="s">
        <v>2083</v>
      </c>
      <c r="M19" s="369"/>
    </row>
    <row r="20" spans="1:13" x14ac:dyDescent="0.35">
      <c r="A20" s="515">
        <v>16</v>
      </c>
      <c r="B20" s="365" t="s">
        <v>2047</v>
      </c>
      <c r="C20" s="366">
        <v>4.41</v>
      </c>
      <c r="D20" s="376">
        <v>46025</v>
      </c>
      <c r="E20" s="290" t="s">
        <v>2084</v>
      </c>
      <c r="F20" s="368"/>
      <c r="G20" s="368">
        <v>4.41</v>
      </c>
      <c r="H20" s="366">
        <v>4.41</v>
      </c>
      <c r="I20" s="367">
        <v>46025</v>
      </c>
      <c r="J20" s="292" t="s">
        <v>2085</v>
      </c>
      <c r="M20" s="377"/>
    </row>
    <row r="21" spans="1:13" x14ac:dyDescent="0.35">
      <c r="A21" s="290">
        <v>17</v>
      </c>
      <c r="B21" s="365" t="s">
        <v>2086</v>
      </c>
      <c r="C21" s="366">
        <v>2.4369999999999998</v>
      </c>
      <c r="D21" s="376">
        <v>45664</v>
      </c>
      <c r="E21" s="290" t="s">
        <v>2082</v>
      </c>
      <c r="F21" s="368"/>
      <c r="G21" s="1037">
        <v>4.0419999999999998</v>
      </c>
      <c r="H21" s="366">
        <v>2.4369999999999998</v>
      </c>
      <c r="I21" s="367">
        <v>45926</v>
      </c>
      <c r="J21" s="292"/>
      <c r="K21" s="355" t="s">
        <v>2081</v>
      </c>
      <c r="M21" s="377"/>
    </row>
    <row r="22" spans="1:13" x14ac:dyDescent="0.35">
      <c r="A22" s="290">
        <v>18</v>
      </c>
      <c r="B22" s="365" t="s">
        <v>2050</v>
      </c>
      <c r="C22" s="366">
        <v>1.6850000000000001</v>
      </c>
      <c r="D22" s="374">
        <v>45926</v>
      </c>
      <c r="E22" s="290" t="s">
        <v>2079</v>
      </c>
      <c r="F22" s="368"/>
      <c r="G22" s="1038"/>
      <c r="H22" s="366">
        <v>1.6850000000000001</v>
      </c>
      <c r="I22" s="367">
        <v>45926</v>
      </c>
      <c r="J22" s="292" t="s">
        <v>2080</v>
      </c>
      <c r="M22" s="369"/>
    </row>
    <row r="23" spans="1:13" x14ac:dyDescent="0.35">
      <c r="A23" s="515">
        <v>19</v>
      </c>
      <c r="B23" s="365" t="s">
        <v>2052</v>
      </c>
      <c r="C23" s="366">
        <v>12.202999999999999</v>
      </c>
      <c r="D23" s="376">
        <v>45976</v>
      </c>
      <c r="E23" s="290" t="s">
        <v>2087</v>
      </c>
      <c r="F23" s="368"/>
      <c r="G23" s="368">
        <v>12.202999999999999</v>
      </c>
      <c r="H23" s="366">
        <v>12.202999999999999</v>
      </c>
      <c r="I23" s="367">
        <v>45978</v>
      </c>
      <c r="J23" s="292" t="s">
        <v>2031</v>
      </c>
    </row>
    <row r="24" spans="1:13" x14ac:dyDescent="0.35">
      <c r="A24" s="290"/>
      <c r="B24" s="365"/>
      <c r="C24" s="366"/>
      <c r="D24" s="376"/>
      <c r="E24" s="290"/>
      <c r="F24" s="368"/>
      <c r="G24" s="368"/>
      <c r="H24" s="366"/>
      <c r="I24" s="367"/>
      <c r="J24" s="378"/>
    </row>
    <row r="25" spans="1:13" x14ac:dyDescent="0.35">
      <c r="A25" s="362"/>
      <c r="B25" s="362"/>
      <c r="C25" s="292"/>
      <c r="D25" s="362"/>
      <c r="E25" s="362"/>
      <c r="F25" s="379"/>
      <c r="G25" s="379"/>
      <c r="H25" s="292"/>
      <c r="I25" s="290"/>
      <c r="J25" s="362"/>
    </row>
    <row r="26" spans="1:13" x14ac:dyDescent="0.35">
      <c r="C26" s="380">
        <f>SUM(C5:C25)</f>
        <v>136.13899999999998</v>
      </c>
      <c r="D26" s="304"/>
      <c r="E26" s="304"/>
      <c r="F26" s="304"/>
      <c r="G26" s="380">
        <f>SUM(G6:G25)</f>
        <v>121.03699999999999</v>
      </c>
      <c r="H26" s="527">
        <f>SUM(H5:H25)</f>
        <v>136.13999999999999</v>
      </c>
    </row>
    <row r="27" spans="1:13" x14ac:dyDescent="0.35">
      <c r="C27" s="381"/>
    </row>
    <row r="28" spans="1:13" x14ac:dyDescent="0.35">
      <c r="C28" s="382"/>
    </row>
    <row r="29" spans="1:13" x14ac:dyDescent="0.35">
      <c r="C29" s="381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86"/>
  <sheetViews>
    <sheetView zoomScale="50" zoomScaleNormal="90" zoomScaleSheetLayoutView="100" zoomScalePageLayoutView="40" workbookViewId="0">
      <selection activeCell="K30" sqref="K30"/>
    </sheetView>
  </sheetViews>
  <sheetFormatPr defaultColWidth="9.1796875" defaultRowHeight="18.5" zeroHeight="1" x14ac:dyDescent="0.35"/>
  <cols>
    <col min="1" max="1" width="6.7265625" style="426" customWidth="1"/>
    <col min="2" max="2" width="9.54296875" style="440" customWidth="1"/>
    <col min="3" max="3" width="11.26953125" style="441" customWidth="1"/>
    <col min="4" max="4" width="26.81640625" style="440" bestFit="1" customWidth="1"/>
    <col min="5" max="5" width="23.26953125" style="426" bestFit="1" customWidth="1"/>
    <col min="6" max="6" width="21.1796875" style="426" bestFit="1" customWidth="1"/>
    <col min="7" max="7" width="30.453125" style="426" bestFit="1" customWidth="1"/>
    <col min="8" max="8" width="50.08984375" style="426" bestFit="1" customWidth="1"/>
    <col min="9" max="9" width="30.90625" style="426" bestFit="1" customWidth="1"/>
    <col min="10" max="10" width="32" style="426" bestFit="1" customWidth="1"/>
    <col min="11" max="11" width="87.6328125" style="440" bestFit="1" customWidth="1"/>
    <col min="12" max="12" width="59.26953125" style="426" hidden="1" customWidth="1"/>
    <col min="13" max="16384" width="9.1796875" style="426"/>
  </cols>
  <sheetData>
    <row r="1" spans="1:12" x14ac:dyDescent="0.35">
      <c r="A1" s="1041" t="s">
        <v>2818</v>
      </c>
      <c r="B1" s="1042"/>
      <c r="C1" s="1042"/>
      <c r="D1" s="1042"/>
      <c r="E1" s="1042"/>
      <c r="F1" s="1042"/>
      <c r="G1" s="1042"/>
      <c r="H1" s="1042"/>
      <c r="I1" s="1042"/>
      <c r="J1" s="1042"/>
      <c r="K1" s="1043"/>
    </row>
    <row r="2" spans="1:12" x14ac:dyDescent="0.35">
      <c r="A2" s="1044" t="s">
        <v>2121</v>
      </c>
      <c r="B2" s="1045"/>
      <c r="C2" s="1045"/>
      <c r="D2" s="1045"/>
      <c r="E2" s="1045"/>
      <c r="F2" s="1045"/>
      <c r="G2" s="1045"/>
      <c r="H2" s="1045"/>
      <c r="I2" s="1045"/>
      <c r="J2" s="1046"/>
      <c r="K2" s="427">
        <f ca="1">NOW()</f>
        <v>46147.643782870371</v>
      </c>
    </row>
    <row r="3" spans="1:12" x14ac:dyDescent="0.35">
      <c r="A3" s="1047" t="s">
        <v>2122</v>
      </c>
      <c r="B3" s="1048"/>
      <c r="C3" s="1048"/>
      <c r="D3" s="1048"/>
      <c r="E3" s="1048"/>
      <c r="F3" s="1048"/>
      <c r="G3" s="1048"/>
      <c r="H3" s="1048"/>
      <c r="I3" s="1048"/>
      <c r="J3" s="1048"/>
      <c r="K3" s="1049"/>
    </row>
    <row r="4" spans="1:12" ht="6" customHeight="1" x14ac:dyDescent="0.35">
      <c r="A4" s="428"/>
      <c r="B4" s="429"/>
      <c r="C4" s="430"/>
      <c r="D4" s="430"/>
      <c r="E4" s="431"/>
      <c r="F4" s="430"/>
      <c r="G4" s="430"/>
      <c r="H4" s="430"/>
      <c r="I4" s="430"/>
      <c r="J4" s="430"/>
      <c r="K4" s="432"/>
    </row>
    <row r="5" spans="1:12" s="433" customFormat="1" x14ac:dyDescent="0.35">
      <c r="A5" s="1050" t="s">
        <v>2123</v>
      </c>
      <c r="B5" s="1050"/>
      <c r="C5" s="1050"/>
      <c r="D5" s="1050"/>
      <c r="E5" s="1050"/>
      <c r="F5" s="1050"/>
      <c r="G5" s="1050"/>
      <c r="H5" s="1050"/>
      <c r="I5" s="1050"/>
      <c r="J5" s="1050"/>
      <c r="K5" s="1050"/>
    </row>
    <row r="6" spans="1:12" s="436" customFormat="1" ht="31.5" customHeight="1" x14ac:dyDescent="0.35">
      <c r="A6" s="434" t="s">
        <v>2124</v>
      </c>
      <c r="B6" s="434" t="s">
        <v>2125</v>
      </c>
      <c r="C6" s="434" t="s">
        <v>36</v>
      </c>
      <c r="D6" s="435" t="s">
        <v>2126</v>
      </c>
      <c r="E6" s="435" t="s">
        <v>2127</v>
      </c>
      <c r="F6" s="435" t="s">
        <v>2128</v>
      </c>
      <c r="G6" s="435" t="s">
        <v>39</v>
      </c>
      <c r="H6" s="435" t="s">
        <v>40</v>
      </c>
      <c r="I6" s="435" t="s">
        <v>2129</v>
      </c>
      <c r="J6" s="435" t="s">
        <v>2130</v>
      </c>
      <c r="K6" s="434" t="s">
        <v>2131</v>
      </c>
    </row>
    <row r="7" spans="1:12" hidden="1" x14ac:dyDescent="0.35">
      <c r="A7" s="614">
        <v>1</v>
      </c>
      <c r="B7" s="290" t="s">
        <v>787</v>
      </c>
      <c r="C7" s="296" t="str">
        <f>VLOOKUP($B7,'[1]FDN Details'!$C10:BM488,2,0)</f>
        <v>A+0</v>
      </c>
      <c r="D7" s="296" t="str">
        <f>VLOOKUP($B7,'[1]FDN Details'!$C10:BN488,15,0)</f>
        <v>DFR</v>
      </c>
      <c r="E7" s="290" t="s">
        <v>2803</v>
      </c>
      <c r="F7" s="615"/>
      <c r="G7" s="439">
        <f>VLOOKUP($B7,'[1]FDN Details'!$C10:BQ488,56,0)</f>
        <v>46061</v>
      </c>
      <c r="H7" s="439"/>
      <c r="I7" s="439" t="s">
        <v>2111</v>
      </c>
      <c r="J7" s="616" t="s">
        <v>2132</v>
      </c>
      <c r="K7" s="617" t="s">
        <v>2353</v>
      </c>
    </row>
    <row r="8" spans="1:12" x14ac:dyDescent="0.35">
      <c r="A8" s="614">
        <v>1</v>
      </c>
      <c r="B8" s="290" t="s">
        <v>798</v>
      </c>
      <c r="C8" s="296" t="s">
        <v>45</v>
      </c>
      <c r="D8" s="296"/>
      <c r="E8" s="290" t="s">
        <v>2389</v>
      </c>
      <c r="F8" s="615"/>
      <c r="G8" s="439">
        <v>46143</v>
      </c>
      <c r="H8" s="439"/>
      <c r="I8" s="439" t="s">
        <v>2111</v>
      </c>
      <c r="J8" s="616" t="s">
        <v>2132</v>
      </c>
      <c r="K8" s="619" t="s">
        <v>2353</v>
      </c>
    </row>
    <row r="9" spans="1:12" x14ac:dyDescent="0.35">
      <c r="A9" s="614">
        <v>2</v>
      </c>
      <c r="B9" s="290" t="s">
        <v>801</v>
      </c>
      <c r="C9" s="296" t="s">
        <v>2811</v>
      </c>
      <c r="D9" s="296"/>
      <c r="E9" s="290" t="s">
        <v>2389</v>
      </c>
      <c r="F9" s="615"/>
      <c r="G9" s="439">
        <v>46145</v>
      </c>
      <c r="H9" s="439"/>
      <c r="I9" s="439" t="s">
        <v>2111</v>
      </c>
      <c r="J9" s="616" t="s">
        <v>2132</v>
      </c>
      <c r="K9" s="619" t="s">
        <v>2353</v>
      </c>
    </row>
    <row r="10" spans="1:12" hidden="1" x14ac:dyDescent="0.35">
      <c r="A10" s="614">
        <v>4</v>
      </c>
      <c r="B10" s="290" t="s">
        <v>818</v>
      </c>
      <c r="C10" s="296" t="s">
        <v>49</v>
      </c>
      <c r="D10" s="618"/>
      <c r="E10" s="290" t="s">
        <v>2389</v>
      </c>
      <c r="F10" s="615"/>
      <c r="G10" s="439"/>
      <c r="H10" s="439"/>
      <c r="I10" s="439" t="s">
        <v>2111</v>
      </c>
      <c r="J10" s="616" t="s">
        <v>2132</v>
      </c>
      <c r="K10" s="619" t="s">
        <v>2810</v>
      </c>
    </row>
    <row r="11" spans="1:12" x14ac:dyDescent="0.35">
      <c r="A11" s="614">
        <v>3</v>
      </c>
      <c r="B11" s="290" t="s">
        <v>955</v>
      </c>
      <c r="C11" s="296" t="s">
        <v>523</v>
      </c>
      <c r="D11" s="618" t="s">
        <v>51</v>
      </c>
      <c r="E11" s="290" t="s">
        <v>2803</v>
      </c>
      <c r="F11" s="615"/>
      <c r="G11" s="439">
        <v>46137</v>
      </c>
      <c r="H11" s="439"/>
      <c r="I11" s="439" t="s">
        <v>2111</v>
      </c>
      <c r="J11" s="616" t="s">
        <v>2132</v>
      </c>
      <c r="K11" s="791" t="s">
        <v>2833</v>
      </c>
      <c r="L11" s="791" t="s">
        <v>2813</v>
      </c>
    </row>
    <row r="12" spans="1:12" x14ac:dyDescent="0.35">
      <c r="A12" s="614">
        <v>4</v>
      </c>
      <c r="B12" s="290" t="s">
        <v>971</v>
      </c>
      <c r="C12" s="296" t="s">
        <v>919</v>
      </c>
      <c r="D12" s="618"/>
      <c r="E12" s="290" t="s">
        <v>2803</v>
      </c>
      <c r="F12" s="615"/>
      <c r="G12" s="439">
        <v>46144</v>
      </c>
      <c r="H12" s="439"/>
      <c r="I12" s="439" t="s">
        <v>2111</v>
      </c>
      <c r="J12" s="616" t="s">
        <v>2132</v>
      </c>
      <c r="K12" s="619" t="s">
        <v>2353</v>
      </c>
    </row>
    <row r="13" spans="1:12" x14ac:dyDescent="0.35">
      <c r="A13" s="614">
        <v>5</v>
      </c>
      <c r="B13" s="290" t="s">
        <v>975</v>
      </c>
      <c r="C13" s="296" t="s">
        <v>976</v>
      </c>
      <c r="D13" s="618" t="s">
        <v>51</v>
      </c>
      <c r="E13" s="290" t="s">
        <v>2803</v>
      </c>
      <c r="F13" s="615"/>
      <c r="G13" s="439">
        <v>46142</v>
      </c>
      <c r="H13" s="439"/>
      <c r="I13" s="439" t="s">
        <v>2111</v>
      </c>
      <c r="J13" s="616" t="s">
        <v>2132</v>
      </c>
      <c r="K13" s="791" t="s">
        <v>2833</v>
      </c>
      <c r="L13" s="791" t="s">
        <v>2813</v>
      </c>
    </row>
    <row r="14" spans="1:12" x14ac:dyDescent="0.35">
      <c r="A14" s="614">
        <v>6</v>
      </c>
      <c r="B14" s="290" t="s">
        <v>1284</v>
      </c>
      <c r="C14" s="296" t="s">
        <v>473</v>
      </c>
      <c r="D14" s="618" t="s">
        <v>2382</v>
      </c>
      <c r="E14" s="290" t="s">
        <v>2804</v>
      </c>
      <c r="F14" s="615"/>
      <c r="G14" s="439">
        <v>46130</v>
      </c>
      <c r="H14" s="439"/>
      <c r="I14" s="616" t="s">
        <v>2112</v>
      </c>
      <c r="J14" s="616" t="s">
        <v>2812</v>
      </c>
      <c r="K14" s="619" t="s">
        <v>2383</v>
      </c>
      <c r="L14" s="426" t="s">
        <v>2836</v>
      </c>
    </row>
    <row r="15" spans="1:12" x14ac:dyDescent="0.35">
      <c r="A15" s="614">
        <v>7</v>
      </c>
      <c r="B15" s="290" t="s">
        <v>1260</v>
      </c>
      <c r="C15" s="296" t="s">
        <v>45</v>
      </c>
      <c r="D15" s="618" t="s">
        <v>2382</v>
      </c>
      <c r="E15" s="290" t="s">
        <v>2804</v>
      </c>
      <c r="F15" s="615"/>
      <c r="G15" s="439">
        <v>46133</v>
      </c>
      <c r="H15" s="439"/>
      <c r="I15" s="616" t="s">
        <v>2112</v>
      </c>
      <c r="J15" s="616" t="s">
        <v>2812</v>
      </c>
      <c r="K15" s="619" t="s">
        <v>2383</v>
      </c>
      <c r="L15" s="426" t="s">
        <v>2836</v>
      </c>
    </row>
    <row r="16" spans="1:12" x14ac:dyDescent="0.35">
      <c r="A16" s="614">
        <v>8</v>
      </c>
      <c r="B16" s="290" t="s">
        <v>1368</v>
      </c>
      <c r="C16" s="296" t="str">
        <f>VLOOKUP($B16,'[1]FDN Details'!$C29:BM507,2,0)</f>
        <v>B2+0</v>
      </c>
      <c r="D16" s="618" t="s">
        <v>2837</v>
      </c>
      <c r="E16" s="290" t="s">
        <v>2391</v>
      </c>
      <c r="F16" s="615"/>
      <c r="G16" s="439">
        <v>46131</v>
      </c>
      <c r="I16" s="616" t="s">
        <v>2112</v>
      </c>
      <c r="J16" s="616" t="s">
        <v>2812</v>
      </c>
      <c r="K16" s="619" t="s">
        <v>2383</v>
      </c>
      <c r="L16" s="426" t="s">
        <v>2838</v>
      </c>
    </row>
    <row r="17" spans="1:11" x14ac:dyDescent="0.35">
      <c r="A17" s="614">
        <v>9</v>
      </c>
      <c r="B17" s="621" t="s">
        <v>1661</v>
      </c>
      <c r="C17" s="296" t="s">
        <v>224</v>
      </c>
      <c r="D17" s="622" t="s">
        <v>51</v>
      </c>
      <c r="E17" s="290" t="s">
        <v>2391</v>
      </c>
      <c r="F17" s="437"/>
      <c r="G17" s="439">
        <v>46141</v>
      </c>
      <c r="H17" s="439"/>
      <c r="I17" s="616" t="s">
        <v>2112</v>
      </c>
      <c r="J17" s="616" t="s">
        <v>2812</v>
      </c>
      <c r="K17" s="620" t="s">
        <v>2839</v>
      </c>
    </row>
    <row r="18" spans="1:11" x14ac:dyDescent="0.35">
      <c r="A18" s="614">
        <v>10</v>
      </c>
      <c r="B18" s="620" t="s">
        <v>1310</v>
      </c>
      <c r="C18" s="296" t="str">
        <f>VLOOKUP($B18,'[1]FDN Details'!$C16:BM494,2,0)</f>
        <v>C2+3</v>
      </c>
      <c r="D18" s="618" t="s">
        <v>51</v>
      </c>
      <c r="E18" s="290" t="s">
        <v>2390</v>
      </c>
      <c r="F18" s="615"/>
      <c r="G18" s="439">
        <v>46108</v>
      </c>
      <c r="H18" s="439"/>
      <c r="I18" s="616" t="s">
        <v>2112</v>
      </c>
      <c r="J18" s="616" t="s">
        <v>2812</v>
      </c>
      <c r="K18" s="619" t="s">
        <v>2805</v>
      </c>
    </row>
    <row r="19" spans="1:11" x14ac:dyDescent="0.35">
      <c r="A19" s="614">
        <v>11</v>
      </c>
      <c r="B19" s="620" t="s">
        <v>1323</v>
      </c>
      <c r="C19" s="296" t="str">
        <f>VLOOKUP($B19,'[1]FDN Details'!$C17:BM495,2,0)</f>
        <v>A+3</v>
      </c>
      <c r="D19" s="618"/>
      <c r="E19" s="290" t="s">
        <v>2390</v>
      </c>
      <c r="F19" s="615"/>
      <c r="G19" s="439">
        <v>46102</v>
      </c>
      <c r="H19" s="439"/>
      <c r="I19" s="616" t="s">
        <v>2112</v>
      </c>
      <c r="J19" s="616" t="s">
        <v>2812</v>
      </c>
      <c r="K19" s="811" t="s">
        <v>2770</v>
      </c>
    </row>
    <row r="20" spans="1:11" ht="20" customHeight="1" x14ac:dyDescent="0.35">
      <c r="A20" s="614">
        <v>12</v>
      </c>
      <c r="B20" s="621" t="s">
        <v>1877</v>
      </c>
      <c r="C20" s="296" t="s">
        <v>252</v>
      </c>
      <c r="D20" s="622" t="s">
        <v>2382</v>
      </c>
      <c r="E20" s="290" t="s">
        <v>2392</v>
      </c>
      <c r="F20" s="437"/>
      <c r="G20" s="439">
        <v>46128</v>
      </c>
      <c r="H20" s="439"/>
      <c r="I20" s="616" t="s">
        <v>2112</v>
      </c>
      <c r="J20" s="616" t="s">
        <v>2812</v>
      </c>
      <c r="K20" s="620" t="s">
        <v>2807</v>
      </c>
    </row>
    <row r="21" spans="1:11" ht="20" customHeight="1" x14ac:dyDescent="0.35">
      <c r="A21" s="614">
        <v>13</v>
      </c>
      <c r="B21" s="621" t="s">
        <v>67</v>
      </c>
      <c r="C21" s="296" t="s">
        <v>45</v>
      </c>
      <c r="D21" s="622"/>
      <c r="E21" s="290" t="s">
        <v>2392</v>
      </c>
      <c r="F21" s="437"/>
      <c r="G21" s="439">
        <v>46147</v>
      </c>
      <c r="H21" s="439"/>
      <c r="I21" s="616" t="s">
        <v>2112</v>
      </c>
      <c r="J21" s="616" t="s">
        <v>2812</v>
      </c>
      <c r="K21" s="620" t="s">
        <v>2840</v>
      </c>
    </row>
    <row r="22" spans="1:11" hidden="1" x14ac:dyDescent="0.35">
      <c r="A22" s="614">
        <v>15</v>
      </c>
      <c r="B22" s="621" t="s">
        <v>118</v>
      </c>
      <c r="C22" s="296" t="str">
        <f>VLOOKUP($B22,'[1]FDN Details'!$C25:BM503,2,0)</f>
        <v>A+0</v>
      </c>
      <c r="D22" s="622"/>
      <c r="E22" s="290" t="s">
        <v>2790</v>
      </c>
      <c r="F22" s="437"/>
      <c r="G22" s="439">
        <v>46128</v>
      </c>
      <c r="H22" s="439"/>
      <c r="I22" s="616" t="s">
        <v>2112</v>
      </c>
      <c r="J22" s="616" t="s">
        <v>2812</v>
      </c>
      <c r="K22" s="620" t="s">
        <v>2806</v>
      </c>
    </row>
    <row r="23" spans="1:11" hidden="1" x14ac:dyDescent="0.35">
      <c r="A23" s="614">
        <v>16</v>
      </c>
      <c r="B23" s="621" t="s">
        <v>119</v>
      </c>
      <c r="C23" s="296" t="str">
        <f>VLOOKUP($B23,'[1]FDN Details'!$C26:BM504,2,0)</f>
        <v>A+0</v>
      </c>
      <c r="D23" s="622"/>
      <c r="E23" s="290" t="s">
        <v>2790</v>
      </c>
      <c r="F23" s="437"/>
      <c r="G23" s="439">
        <v>46128</v>
      </c>
      <c r="H23" s="439"/>
      <c r="I23" s="616" t="s">
        <v>2112</v>
      </c>
      <c r="J23" s="616" t="s">
        <v>2812</v>
      </c>
      <c r="K23" s="620" t="s">
        <v>2806</v>
      </c>
    </row>
    <row r="24" spans="1:11" x14ac:dyDescent="0.35"/>
    <row r="25" spans="1:11" x14ac:dyDescent="0.35">
      <c r="A25" s="1050" t="s">
        <v>2133</v>
      </c>
      <c r="B25" s="1050"/>
      <c r="C25" s="1050"/>
      <c r="D25" s="1050"/>
      <c r="E25" s="1050"/>
      <c r="F25" s="1050"/>
      <c r="G25" s="1050"/>
      <c r="H25" s="1050"/>
      <c r="I25" s="1050"/>
      <c r="J25" s="798"/>
    </row>
    <row r="26" spans="1:11" ht="30.5" customHeight="1" x14ac:dyDescent="0.35">
      <c r="A26" s="434" t="s">
        <v>2124</v>
      </c>
      <c r="B26" s="434" t="s">
        <v>2125</v>
      </c>
      <c r="C26" s="434" t="s">
        <v>36</v>
      </c>
      <c r="D26" s="435" t="s">
        <v>2127</v>
      </c>
      <c r="E26" s="435" t="s">
        <v>39</v>
      </c>
      <c r="F26" s="435" t="s">
        <v>40</v>
      </c>
      <c r="G26" s="435" t="s">
        <v>2134</v>
      </c>
      <c r="H26" s="434"/>
      <c r="I26" s="434" t="s">
        <v>2131</v>
      </c>
    </row>
    <row r="27" spans="1:11" ht="30.5" customHeight="1" x14ac:dyDescent="0.35">
      <c r="A27" s="626">
        <v>1</v>
      </c>
      <c r="B27" s="296" t="s">
        <v>1901</v>
      </c>
      <c r="C27" s="296" t="str">
        <f>VLOOKUP(B27,'[2]FDN Details'!$C$5:$D$483,2,0)</f>
        <v>A+0</v>
      </c>
      <c r="D27" s="623" t="s">
        <v>2808</v>
      </c>
      <c r="E27" s="624">
        <v>46146</v>
      </c>
      <c r="F27" s="625"/>
      <c r="G27" s="626" t="s">
        <v>2834</v>
      </c>
      <c r="H27" s="626"/>
      <c r="I27" s="626"/>
    </row>
    <row r="28" spans="1:11" ht="30.5" customHeight="1" x14ac:dyDescent="0.35">
      <c r="A28" s="626">
        <v>2</v>
      </c>
      <c r="B28" s="296" t="s">
        <v>54</v>
      </c>
      <c r="C28" s="296" t="str">
        <f>VLOOKUP(B28,'[2]FDN Details'!$C$5:$D$483,2,0)</f>
        <v>A+0</v>
      </c>
      <c r="D28" s="623" t="s">
        <v>2809</v>
      </c>
      <c r="E28" s="624">
        <v>46146</v>
      </c>
      <c r="F28" s="615"/>
      <c r="G28" s="626" t="s">
        <v>2834</v>
      </c>
      <c r="H28" s="626"/>
      <c r="I28" s="626"/>
    </row>
    <row r="29" spans="1:11" ht="30.5" customHeight="1" x14ac:dyDescent="0.35">
      <c r="A29" s="785">
        <v>4</v>
      </c>
      <c r="B29" s="796" t="s">
        <v>1517</v>
      </c>
      <c r="C29" s="296" t="str">
        <f>VLOOKUP(B29,'[2]FDN Details'!$C$5:$D$483,2,0)</f>
        <v>A+3</v>
      </c>
      <c r="D29" s="623" t="s">
        <v>2816</v>
      </c>
      <c r="E29" s="624">
        <v>46146</v>
      </c>
      <c r="F29" s="786"/>
      <c r="G29" s="626" t="s">
        <v>2835</v>
      </c>
      <c r="H29" s="785"/>
      <c r="I29" s="785"/>
    </row>
    <row r="30" spans="1:11" x14ac:dyDescent="0.35">
      <c r="A30" s="434">
        <v>5</v>
      </c>
      <c r="B30" s="785" t="s">
        <v>1373</v>
      </c>
      <c r="C30" s="296" t="str">
        <f>VLOOKUP(B30,'[2]FDN Details'!$C$5:$D$483,2,0)</f>
        <v>A+3</v>
      </c>
      <c r="D30" s="786" t="s">
        <v>2817</v>
      </c>
      <c r="E30" s="812">
        <v>46145</v>
      </c>
      <c r="F30" s="435"/>
      <c r="G30" s="626" t="s">
        <v>2841</v>
      </c>
      <c r="H30" s="434"/>
      <c r="I30" s="434"/>
    </row>
    <row r="31" spans="1:11" hidden="1" x14ac:dyDescent="0.35">
      <c r="A31" s="597"/>
      <c r="B31" s="597"/>
      <c r="C31" s="582"/>
      <c r="D31" s="598"/>
      <c r="E31" s="598"/>
      <c r="F31" s="598"/>
      <c r="G31" s="598"/>
      <c r="H31" s="597"/>
      <c r="I31" s="597"/>
    </row>
    <row r="32" spans="1:11" hidden="1" x14ac:dyDescent="0.35">
      <c r="A32" s="597"/>
      <c r="B32" s="597"/>
      <c r="C32" s="296"/>
      <c r="D32" s="598"/>
      <c r="E32" s="598"/>
      <c r="F32" s="598"/>
      <c r="G32" s="598"/>
      <c r="H32" s="597"/>
      <c r="I32" s="597"/>
    </row>
    <row r="33" spans="1:12" hidden="1" x14ac:dyDescent="0.35">
      <c r="A33" s="597"/>
      <c r="B33" s="597"/>
      <c r="C33" s="296"/>
      <c r="D33" s="598"/>
      <c r="E33" s="598"/>
      <c r="F33" s="598"/>
      <c r="G33" s="598"/>
      <c r="H33" s="597"/>
      <c r="I33" s="597"/>
    </row>
    <row r="34" spans="1:12" hidden="1" x14ac:dyDescent="0.35">
      <c r="A34" s="597"/>
      <c r="B34" s="597"/>
      <c r="C34" s="296"/>
      <c r="D34" s="598"/>
      <c r="E34" s="598"/>
      <c r="F34" s="598"/>
      <c r="G34" s="598"/>
      <c r="H34" s="597"/>
      <c r="I34" s="597"/>
    </row>
    <row r="35" spans="1:12" hidden="1" x14ac:dyDescent="0.35">
      <c r="A35" s="597"/>
      <c r="B35" s="597"/>
      <c r="C35" s="296"/>
      <c r="D35" s="598"/>
      <c r="E35" s="598"/>
      <c r="F35" s="598"/>
      <c r="G35" s="598"/>
      <c r="H35" s="597"/>
      <c r="I35" s="597"/>
    </row>
    <row r="36" spans="1:12" hidden="1" x14ac:dyDescent="0.35">
      <c r="A36" s="597"/>
      <c r="B36" s="597"/>
      <c r="C36" s="296"/>
      <c r="D36" s="598"/>
      <c r="E36" s="598"/>
      <c r="F36" s="598"/>
      <c r="G36" s="598"/>
      <c r="H36" s="597"/>
      <c r="I36" s="597"/>
    </row>
    <row r="37" spans="1:12" hidden="1" x14ac:dyDescent="0.35">
      <c r="A37" s="597"/>
      <c r="B37" s="597"/>
      <c r="C37" s="296"/>
      <c r="D37" s="598"/>
      <c r="E37" s="598"/>
      <c r="F37" s="598"/>
      <c r="G37" s="598"/>
      <c r="H37" s="597"/>
      <c r="I37" s="597"/>
    </row>
    <row r="38" spans="1:12" ht="18.5" hidden="1" customHeight="1" x14ac:dyDescent="0.35">
      <c r="A38" s="426" t="s">
        <v>2135</v>
      </c>
      <c r="B38" s="426"/>
      <c r="C38" s="296"/>
      <c r="D38" s="426"/>
      <c r="K38" s="426"/>
    </row>
    <row r="39" spans="1:12" ht="18.5" hidden="1" customHeight="1" x14ac:dyDescent="0.35">
      <c r="A39" s="426" t="s">
        <v>2124</v>
      </c>
      <c r="B39" s="426" t="s">
        <v>2136</v>
      </c>
      <c r="C39" s="296"/>
      <c r="D39" s="426" t="s">
        <v>2137</v>
      </c>
      <c r="E39" s="426" t="s">
        <v>2138</v>
      </c>
      <c r="F39" s="426" t="s">
        <v>2139</v>
      </c>
      <c r="G39" s="426" t="s">
        <v>2140</v>
      </c>
      <c r="H39" s="426" t="s">
        <v>2141</v>
      </c>
      <c r="I39" s="426" t="s">
        <v>2142</v>
      </c>
      <c r="J39" s="426" t="s">
        <v>2143</v>
      </c>
      <c r="K39" s="426" t="s">
        <v>2134</v>
      </c>
      <c r="L39" s="426" t="s">
        <v>43</v>
      </c>
    </row>
    <row r="40" spans="1:12" ht="18.5" hidden="1" customHeight="1" x14ac:dyDescent="0.35">
      <c r="B40" s="426"/>
      <c r="C40" s="296"/>
      <c r="D40" s="426"/>
      <c r="K40" s="426"/>
    </row>
    <row r="41" spans="1:12" ht="18.5" hidden="1" customHeight="1" x14ac:dyDescent="0.35">
      <c r="B41" s="426"/>
      <c r="C41" s="296"/>
      <c r="D41" s="426"/>
      <c r="K41" s="426"/>
    </row>
    <row r="42" spans="1:12" ht="18.5" hidden="1" customHeight="1" x14ac:dyDescent="0.35">
      <c r="B42" s="426"/>
      <c r="C42" s="296"/>
      <c r="D42" s="426"/>
      <c r="K42" s="426"/>
    </row>
    <row r="43" spans="1:12" ht="18.5" hidden="1" customHeight="1" x14ac:dyDescent="0.35">
      <c r="A43" s="426" t="s">
        <v>2144</v>
      </c>
      <c r="B43" s="426"/>
      <c r="C43" s="296"/>
      <c r="D43" s="426"/>
      <c r="K43" s="426"/>
    </row>
    <row r="44" spans="1:12" ht="18.75" hidden="1" customHeight="1" x14ac:dyDescent="0.35">
      <c r="A44" s="426" t="s">
        <v>2124</v>
      </c>
      <c r="B44" s="426" t="s">
        <v>2136</v>
      </c>
      <c r="C44" s="296"/>
      <c r="D44" s="426" t="s">
        <v>2137</v>
      </c>
      <c r="E44" s="426" t="s">
        <v>2140</v>
      </c>
      <c r="F44" s="426" t="s">
        <v>2141</v>
      </c>
      <c r="G44" s="426" t="s">
        <v>2142</v>
      </c>
      <c r="H44" s="426" t="s">
        <v>2143</v>
      </c>
      <c r="I44" s="426" t="s">
        <v>43</v>
      </c>
      <c r="K44" s="426"/>
    </row>
    <row r="45" spans="1:12" hidden="1" x14ac:dyDescent="0.35">
      <c r="B45" s="426"/>
      <c r="C45" s="426"/>
      <c r="D45" s="426"/>
      <c r="K45" s="426"/>
    </row>
    <row r="46" spans="1:12" hidden="1" x14ac:dyDescent="0.35">
      <c r="B46" s="426"/>
      <c r="C46" s="426"/>
      <c r="D46" s="426"/>
      <c r="K46" s="426"/>
    </row>
    <row r="47" spans="1:12" hidden="1" x14ac:dyDescent="0.35">
      <c r="B47" s="426"/>
      <c r="C47" s="426"/>
      <c r="D47" s="426"/>
      <c r="K47" s="426"/>
    </row>
    <row r="48" spans="1:12" hidden="1" x14ac:dyDescent="0.35">
      <c r="B48" s="426"/>
      <c r="C48" s="426"/>
      <c r="D48" s="426"/>
      <c r="K48" s="426"/>
    </row>
    <row r="49" s="426" customFormat="1" hidden="1" x14ac:dyDescent="0.35"/>
    <row r="50" s="426" customFormat="1" hidden="1" x14ac:dyDescent="0.35"/>
    <row r="51" s="426" customFormat="1" hidden="1" x14ac:dyDescent="0.35"/>
    <row r="52" s="426" customFormat="1" hidden="1" x14ac:dyDescent="0.35"/>
    <row r="53" s="426" customFormat="1" hidden="1" x14ac:dyDescent="0.35"/>
    <row r="54" s="426" customFormat="1" hidden="1" x14ac:dyDescent="0.35"/>
    <row r="55" s="426" customFormat="1" hidden="1" x14ac:dyDescent="0.35"/>
    <row r="56" s="426" customFormat="1" hidden="1" x14ac:dyDescent="0.35"/>
    <row r="57" s="426" customFormat="1" hidden="1" x14ac:dyDescent="0.35"/>
    <row r="58" s="426" customFormat="1" hidden="1" x14ac:dyDescent="0.35"/>
    <row r="59" s="426" customFormat="1" hidden="1" x14ac:dyDescent="0.35"/>
    <row r="60" s="426" customFormat="1" hidden="1" x14ac:dyDescent="0.35"/>
    <row r="61" s="426" customFormat="1" hidden="1" x14ac:dyDescent="0.35"/>
    <row r="62" s="426" customFormat="1" hidden="1" x14ac:dyDescent="0.35"/>
    <row r="63" s="426" customFormat="1" hidden="1" x14ac:dyDescent="0.35"/>
    <row r="64" s="426" customFormat="1" hidden="1" x14ac:dyDescent="0.35"/>
    <row r="65" s="426" customFormat="1" hidden="1" x14ac:dyDescent="0.35"/>
    <row r="66" s="426" customFormat="1" hidden="1" x14ac:dyDescent="0.35"/>
    <row r="67" s="426" customFormat="1" hidden="1" x14ac:dyDescent="0.35"/>
    <row r="68" s="426" customFormat="1" hidden="1" x14ac:dyDescent="0.35"/>
    <row r="69" s="426" customFormat="1" hidden="1" x14ac:dyDescent="0.35"/>
    <row r="70" s="426" customFormat="1" hidden="1" x14ac:dyDescent="0.35"/>
    <row r="71" s="426" customFormat="1" hidden="1" x14ac:dyDescent="0.35"/>
    <row r="72" s="426" customFormat="1" hidden="1" x14ac:dyDescent="0.35"/>
    <row r="73" s="426" customFormat="1" hidden="1" x14ac:dyDescent="0.35"/>
    <row r="74" s="426" customFormat="1" hidden="1" x14ac:dyDescent="0.35"/>
    <row r="75" s="426" customFormat="1" hidden="1" x14ac:dyDescent="0.35"/>
    <row r="76" s="426" customFormat="1" hidden="1" x14ac:dyDescent="0.35"/>
    <row r="77" s="426" customFormat="1" hidden="1" x14ac:dyDescent="0.35"/>
    <row r="78" s="426" customFormat="1" hidden="1" x14ac:dyDescent="0.35"/>
    <row r="79" s="426" customFormat="1" hidden="1" x14ac:dyDescent="0.35"/>
    <row r="80" s="426" customFormat="1" hidden="1" x14ac:dyDescent="0.35"/>
    <row r="81" s="426" customFormat="1" hidden="1" x14ac:dyDescent="0.35"/>
    <row r="82" s="426" customFormat="1" hidden="1" x14ac:dyDescent="0.35"/>
    <row r="83" s="426" customFormat="1" hidden="1" x14ac:dyDescent="0.35"/>
    <row r="84" s="426" customFormat="1" hidden="1" x14ac:dyDescent="0.35"/>
    <row r="85" s="426" customFormat="1" hidden="1" x14ac:dyDescent="0.35"/>
    <row r="86" s="426" customFormat="1" hidden="1" x14ac:dyDescent="0.35"/>
    <row r="87" s="426" customFormat="1" hidden="1" x14ac:dyDescent="0.35"/>
    <row r="88" s="426" customFormat="1" hidden="1" x14ac:dyDescent="0.35"/>
    <row r="89" s="426" customFormat="1" hidden="1" x14ac:dyDescent="0.35"/>
    <row r="90" s="426" customFormat="1" hidden="1" x14ac:dyDescent="0.35"/>
    <row r="91" s="426" customFormat="1" hidden="1" x14ac:dyDescent="0.35"/>
    <row r="92" s="426" customFormat="1" hidden="1" x14ac:dyDescent="0.35"/>
    <row r="93" s="426" customFormat="1" hidden="1" x14ac:dyDescent="0.35"/>
    <row r="94" s="426" customFormat="1" hidden="1" x14ac:dyDescent="0.35"/>
    <row r="95" s="426" customFormat="1" hidden="1" x14ac:dyDescent="0.35"/>
    <row r="96" s="426" customFormat="1" hidden="1" x14ac:dyDescent="0.35"/>
    <row r="97" s="426" customFormat="1" hidden="1" x14ac:dyDescent="0.35"/>
    <row r="98" s="426" customFormat="1" hidden="1" x14ac:dyDescent="0.35"/>
    <row r="99" s="426" customFormat="1" hidden="1" x14ac:dyDescent="0.35"/>
    <row r="100" s="426" customFormat="1" hidden="1" x14ac:dyDescent="0.35"/>
    <row r="101" s="426" customFormat="1" hidden="1" x14ac:dyDescent="0.35"/>
    <row r="102" s="426" customFormat="1" hidden="1" x14ac:dyDescent="0.35"/>
    <row r="103" s="426" customFormat="1" hidden="1" x14ac:dyDescent="0.35"/>
    <row r="104" s="426" customFormat="1" hidden="1" x14ac:dyDescent="0.35"/>
    <row r="105" s="426" customFormat="1" hidden="1" x14ac:dyDescent="0.35"/>
    <row r="106" s="426" customFormat="1" hidden="1" x14ac:dyDescent="0.35"/>
    <row r="107" s="426" customFormat="1" hidden="1" x14ac:dyDescent="0.35"/>
    <row r="108" s="426" customFormat="1" hidden="1" x14ac:dyDescent="0.35"/>
    <row r="109" s="426" customFormat="1" hidden="1" x14ac:dyDescent="0.35"/>
    <row r="110" s="426" customFormat="1" hidden="1" x14ac:dyDescent="0.35"/>
    <row r="111" s="426" customFormat="1" hidden="1" x14ac:dyDescent="0.35"/>
    <row r="112" s="426" customFormat="1" hidden="1" x14ac:dyDescent="0.35"/>
    <row r="113" s="426" customFormat="1" hidden="1" x14ac:dyDescent="0.35"/>
    <row r="114" s="426" customFormat="1" hidden="1" x14ac:dyDescent="0.35"/>
    <row r="115" s="426" customFormat="1" hidden="1" x14ac:dyDescent="0.35"/>
    <row r="116" s="426" customFormat="1" hidden="1" x14ac:dyDescent="0.35"/>
    <row r="117" s="426" customFormat="1" hidden="1" x14ac:dyDescent="0.35"/>
    <row r="118" s="426" customFormat="1" hidden="1" x14ac:dyDescent="0.35"/>
    <row r="119" s="426" customFormat="1" hidden="1" x14ac:dyDescent="0.35"/>
    <row r="120" s="426" customFormat="1" hidden="1" x14ac:dyDescent="0.35"/>
    <row r="121" s="426" customFormat="1" hidden="1" x14ac:dyDescent="0.35"/>
    <row r="122" s="426" customFormat="1" hidden="1" x14ac:dyDescent="0.35"/>
    <row r="123" s="426" customFormat="1" hidden="1" x14ac:dyDescent="0.35"/>
    <row r="124" s="426" customFormat="1" hidden="1" x14ac:dyDescent="0.35"/>
    <row r="125" s="426" customFormat="1" hidden="1" x14ac:dyDescent="0.35"/>
    <row r="126" s="426" customFormat="1" hidden="1" x14ac:dyDescent="0.35"/>
    <row r="127" s="426" customFormat="1" hidden="1" x14ac:dyDescent="0.35"/>
    <row r="128" s="426" customFormat="1" hidden="1" x14ac:dyDescent="0.35"/>
    <row r="129" s="426" customFormat="1" hidden="1" x14ac:dyDescent="0.35"/>
    <row r="130" s="426" customFormat="1" hidden="1" x14ac:dyDescent="0.35"/>
    <row r="131" s="426" customFormat="1" hidden="1" x14ac:dyDescent="0.35"/>
    <row r="132" s="426" customFormat="1" hidden="1" x14ac:dyDescent="0.35"/>
    <row r="133" s="426" customFormat="1" hidden="1" x14ac:dyDescent="0.35"/>
    <row r="134" s="426" customFormat="1" hidden="1" x14ac:dyDescent="0.35"/>
    <row r="135" s="426" customFormat="1" hidden="1" x14ac:dyDescent="0.35"/>
    <row r="136" s="426" customFormat="1" hidden="1" x14ac:dyDescent="0.35"/>
    <row r="137" s="426" customFormat="1" hidden="1" x14ac:dyDescent="0.35"/>
    <row r="138" s="426" customFormat="1" hidden="1" x14ac:dyDescent="0.35"/>
    <row r="139" s="426" customFormat="1" hidden="1" x14ac:dyDescent="0.35"/>
    <row r="140" s="426" customFormat="1" hidden="1" x14ac:dyDescent="0.35"/>
    <row r="141" s="426" customFormat="1" hidden="1" x14ac:dyDescent="0.35"/>
    <row r="142" s="426" customFormat="1" hidden="1" x14ac:dyDescent="0.35"/>
    <row r="143" s="426" customFormat="1" hidden="1" x14ac:dyDescent="0.35"/>
    <row r="144" s="426" customFormat="1" hidden="1" x14ac:dyDescent="0.35"/>
    <row r="145" s="426" customFormat="1" hidden="1" x14ac:dyDescent="0.35"/>
    <row r="146" s="426" customFormat="1" hidden="1" x14ac:dyDescent="0.35"/>
    <row r="147" s="426" customFormat="1" hidden="1" x14ac:dyDescent="0.35"/>
    <row r="148" s="426" customFormat="1" hidden="1" x14ac:dyDescent="0.35"/>
    <row r="149" s="426" customFormat="1" hidden="1" x14ac:dyDescent="0.35"/>
    <row r="150" s="426" customFormat="1" hidden="1" x14ac:dyDescent="0.35"/>
    <row r="151" s="426" customFormat="1" hidden="1" x14ac:dyDescent="0.35"/>
    <row r="152" s="426" customFormat="1" hidden="1" x14ac:dyDescent="0.35"/>
    <row r="153" s="426" customFormat="1" hidden="1" x14ac:dyDescent="0.35"/>
    <row r="154" s="426" customFormat="1" hidden="1" x14ac:dyDescent="0.35"/>
    <row r="155" s="426" customFormat="1" hidden="1" x14ac:dyDescent="0.35"/>
    <row r="156" s="426" customFormat="1" hidden="1" x14ac:dyDescent="0.35"/>
    <row r="157" s="426" customFormat="1" hidden="1" x14ac:dyDescent="0.35"/>
    <row r="158" s="426" customFormat="1" hidden="1" x14ac:dyDescent="0.35"/>
    <row r="159" s="426" customFormat="1" hidden="1" x14ac:dyDescent="0.35"/>
    <row r="160" s="426" customFormat="1" hidden="1" x14ac:dyDescent="0.35"/>
    <row r="161" s="426" customFormat="1" hidden="1" x14ac:dyDescent="0.35"/>
    <row r="162" s="426" customFormat="1" hidden="1" x14ac:dyDescent="0.35"/>
    <row r="163" s="426" customFormat="1" hidden="1" x14ac:dyDescent="0.35"/>
    <row r="164" s="426" customFormat="1" hidden="1" x14ac:dyDescent="0.35"/>
    <row r="165" s="426" customFormat="1" hidden="1" x14ac:dyDescent="0.35"/>
    <row r="166" s="426" customFormat="1" hidden="1" x14ac:dyDescent="0.35"/>
    <row r="167" s="426" customFormat="1" hidden="1" x14ac:dyDescent="0.35"/>
    <row r="168" s="426" customFormat="1" hidden="1" x14ac:dyDescent="0.35"/>
    <row r="169" s="426" customFormat="1" hidden="1" x14ac:dyDescent="0.35"/>
    <row r="170" s="426" customFormat="1" hidden="1" x14ac:dyDescent="0.35"/>
    <row r="171" s="426" customFormat="1" hidden="1" x14ac:dyDescent="0.35"/>
    <row r="172" s="426" customFormat="1" hidden="1" x14ac:dyDescent="0.35"/>
    <row r="173" s="426" customFormat="1" hidden="1" x14ac:dyDescent="0.35"/>
    <row r="174" s="426" customFormat="1" hidden="1" x14ac:dyDescent="0.35"/>
    <row r="175" s="426" customFormat="1" hidden="1" x14ac:dyDescent="0.35"/>
    <row r="176" s="426" customFormat="1" hidden="1" x14ac:dyDescent="0.35"/>
    <row r="177" s="426" customFormat="1" hidden="1" x14ac:dyDescent="0.35"/>
    <row r="178" s="426" customFormat="1" hidden="1" x14ac:dyDescent="0.35"/>
    <row r="179" s="426" customFormat="1" hidden="1" x14ac:dyDescent="0.35"/>
    <row r="180" s="426" customFormat="1" hidden="1" x14ac:dyDescent="0.35"/>
    <row r="181" s="426" customFormat="1" hidden="1" x14ac:dyDescent="0.35"/>
    <row r="182" s="426" customFormat="1" hidden="1" x14ac:dyDescent="0.35"/>
    <row r="183" s="426" customFormat="1" hidden="1" x14ac:dyDescent="0.35"/>
    <row r="184" s="426" customFormat="1" hidden="1" x14ac:dyDescent="0.35"/>
    <row r="185" s="426" customFormat="1" hidden="1" x14ac:dyDescent="0.35"/>
    <row r="186" s="426" customFormat="1" hidden="1" x14ac:dyDescent="0.35"/>
    <row r="187" s="426" customFormat="1" hidden="1" x14ac:dyDescent="0.35"/>
    <row r="188" s="426" customFormat="1" hidden="1" x14ac:dyDescent="0.35"/>
    <row r="189" s="426" customFormat="1" hidden="1" x14ac:dyDescent="0.35"/>
    <row r="190" s="426" customFormat="1" hidden="1" x14ac:dyDescent="0.35"/>
    <row r="191" s="426" customFormat="1" hidden="1" x14ac:dyDescent="0.35"/>
    <row r="192" s="426" customFormat="1" hidden="1" x14ac:dyDescent="0.35"/>
    <row r="193" s="426" customFormat="1" hidden="1" x14ac:dyDescent="0.35"/>
    <row r="194" s="426" customFormat="1" hidden="1" x14ac:dyDescent="0.35"/>
    <row r="195" s="426" customFormat="1" hidden="1" x14ac:dyDescent="0.35"/>
    <row r="196" s="426" customFormat="1" hidden="1" x14ac:dyDescent="0.35"/>
    <row r="197" s="426" customFormat="1" hidden="1" x14ac:dyDescent="0.35"/>
    <row r="198" s="426" customFormat="1" hidden="1" x14ac:dyDescent="0.35"/>
    <row r="199" s="426" customFormat="1" hidden="1" x14ac:dyDescent="0.35"/>
    <row r="200" s="426" customFormat="1" hidden="1" x14ac:dyDescent="0.35"/>
    <row r="201" s="426" customFormat="1" hidden="1" x14ac:dyDescent="0.35"/>
    <row r="202" s="426" customFormat="1" hidden="1" x14ac:dyDescent="0.35"/>
    <row r="203" s="426" customFormat="1" hidden="1" x14ac:dyDescent="0.35"/>
    <row r="204" s="426" customFormat="1" hidden="1" x14ac:dyDescent="0.35"/>
    <row r="205" s="426" customFormat="1" hidden="1" x14ac:dyDescent="0.35"/>
    <row r="206" s="426" customFormat="1" hidden="1" x14ac:dyDescent="0.35"/>
    <row r="207" s="426" customFormat="1" hidden="1" x14ac:dyDescent="0.35"/>
    <row r="208" s="426" customFormat="1" hidden="1" x14ac:dyDescent="0.35"/>
    <row r="209" s="426" customFormat="1" hidden="1" x14ac:dyDescent="0.35"/>
    <row r="210" s="426" customFormat="1" hidden="1" x14ac:dyDescent="0.35"/>
    <row r="211" s="426" customFormat="1" hidden="1" x14ac:dyDescent="0.35"/>
    <row r="212" s="426" customFormat="1" hidden="1" x14ac:dyDescent="0.35"/>
    <row r="213" s="426" customFormat="1" hidden="1" x14ac:dyDescent="0.35"/>
    <row r="214" s="426" customFormat="1" hidden="1" x14ac:dyDescent="0.35"/>
    <row r="215" s="426" customFormat="1" hidden="1" x14ac:dyDescent="0.35"/>
    <row r="216" s="426" customFormat="1" hidden="1" x14ac:dyDescent="0.35"/>
    <row r="217" s="426" customFormat="1" hidden="1" x14ac:dyDescent="0.35"/>
    <row r="218" s="426" customFormat="1" hidden="1" x14ac:dyDescent="0.35"/>
    <row r="219" s="426" customFormat="1" hidden="1" x14ac:dyDescent="0.35"/>
    <row r="220" s="426" customFormat="1" hidden="1" x14ac:dyDescent="0.35"/>
    <row r="221" s="426" customFormat="1" hidden="1" x14ac:dyDescent="0.35"/>
    <row r="222" s="426" customFormat="1" hidden="1" x14ac:dyDescent="0.35"/>
    <row r="223" s="426" customFormat="1" hidden="1" x14ac:dyDescent="0.35"/>
    <row r="224" s="426" customFormat="1" hidden="1" x14ac:dyDescent="0.35"/>
    <row r="225" s="426" customFormat="1" hidden="1" x14ac:dyDescent="0.35"/>
    <row r="226" s="426" customFormat="1" hidden="1" x14ac:dyDescent="0.35"/>
    <row r="227" s="426" customFormat="1" hidden="1" x14ac:dyDescent="0.35"/>
    <row r="228" s="426" customFormat="1" hidden="1" x14ac:dyDescent="0.35"/>
    <row r="229" s="426" customFormat="1" hidden="1" x14ac:dyDescent="0.35"/>
    <row r="230" s="426" customFormat="1" hidden="1" x14ac:dyDescent="0.35"/>
    <row r="231" s="426" customFormat="1" hidden="1" x14ac:dyDescent="0.35"/>
    <row r="232" s="426" customFormat="1" hidden="1" x14ac:dyDescent="0.35"/>
    <row r="233" s="426" customFormat="1" hidden="1" x14ac:dyDescent="0.35"/>
    <row r="234" s="426" customFormat="1" hidden="1" x14ac:dyDescent="0.35"/>
    <row r="235" s="426" customFormat="1" hidden="1" x14ac:dyDescent="0.35"/>
    <row r="236" s="426" customFormat="1" hidden="1" x14ac:dyDescent="0.35"/>
    <row r="237" s="426" customFormat="1" hidden="1" x14ac:dyDescent="0.35"/>
    <row r="238" s="426" customFormat="1" hidden="1" x14ac:dyDescent="0.35"/>
    <row r="239" s="426" customFormat="1" hidden="1" x14ac:dyDescent="0.35"/>
    <row r="240" s="426" customFormat="1" hidden="1" x14ac:dyDescent="0.35"/>
    <row r="241" s="426" customFormat="1" hidden="1" x14ac:dyDescent="0.35"/>
    <row r="242" s="426" customFormat="1" hidden="1" x14ac:dyDescent="0.35"/>
    <row r="243" s="426" customFormat="1" hidden="1" x14ac:dyDescent="0.35"/>
    <row r="244" s="426" customFormat="1" hidden="1" x14ac:dyDescent="0.35"/>
    <row r="245" s="426" customFormat="1" hidden="1" x14ac:dyDescent="0.35"/>
    <row r="246" s="426" customFormat="1" hidden="1" x14ac:dyDescent="0.35"/>
    <row r="247" s="426" customFormat="1" hidden="1" x14ac:dyDescent="0.35"/>
    <row r="248" s="426" customFormat="1" hidden="1" x14ac:dyDescent="0.35"/>
    <row r="249" s="426" customFormat="1" hidden="1" x14ac:dyDescent="0.35"/>
    <row r="250" s="426" customFormat="1" hidden="1" x14ac:dyDescent="0.35"/>
    <row r="251" s="426" customFormat="1" hidden="1" x14ac:dyDescent="0.35"/>
    <row r="252" s="426" customFormat="1" hidden="1" x14ac:dyDescent="0.35"/>
    <row r="253" s="426" customFormat="1" hidden="1" x14ac:dyDescent="0.35"/>
    <row r="254" s="426" customFormat="1" hidden="1" x14ac:dyDescent="0.35"/>
    <row r="255" s="426" customFormat="1" hidden="1" x14ac:dyDescent="0.35"/>
    <row r="256" s="426" customFormat="1" hidden="1" x14ac:dyDescent="0.35"/>
    <row r="257" s="426" customFormat="1" hidden="1" x14ac:dyDescent="0.35"/>
    <row r="258" s="426" customFormat="1" hidden="1" x14ac:dyDescent="0.35"/>
    <row r="259" s="426" customFormat="1" hidden="1" x14ac:dyDescent="0.35"/>
    <row r="260" s="426" customFormat="1" hidden="1" x14ac:dyDescent="0.35"/>
    <row r="261" s="426" customFormat="1" hidden="1" x14ac:dyDescent="0.35"/>
    <row r="262" s="426" customFormat="1" hidden="1" x14ac:dyDescent="0.35"/>
    <row r="263" s="426" customFormat="1" hidden="1" x14ac:dyDescent="0.35"/>
    <row r="264" s="426" customFormat="1" hidden="1" x14ac:dyDescent="0.35"/>
    <row r="265" s="426" customFormat="1" hidden="1" x14ac:dyDescent="0.35"/>
    <row r="266" s="426" customFormat="1" hidden="1" x14ac:dyDescent="0.35"/>
    <row r="267" s="426" customFormat="1" hidden="1" x14ac:dyDescent="0.35"/>
    <row r="268" s="426" customFormat="1" hidden="1" x14ac:dyDescent="0.35"/>
    <row r="269" s="426" customFormat="1" hidden="1" x14ac:dyDescent="0.35"/>
    <row r="270" s="426" customFormat="1" hidden="1" x14ac:dyDescent="0.35"/>
    <row r="271" s="426" customFormat="1" hidden="1" x14ac:dyDescent="0.35"/>
    <row r="272" s="426" customFormat="1" hidden="1" x14ac:dyDescent="0.35"/>
    <row r="273" s="426" customFormat="1" hidden="1" x14ac:dyDescent="0.35"/>
    <row r="274" s="426" customFormat="1" hidden="1" x14ac:dyDescent="0.35"/>
    <row r="275" s="426" customFormat="1" hidden="1" x14ac:dyDescent="0.35"/>
    <row r="276" s="426" customFormat="1" hidden="1" x14ac:dyDescent="0.35"/>
    <row r="277" s="426" customFormat="1" hidden="1" x14ac:dyDescent="0.35"/>
    <row r="278" s="426" customFormat="1" hidden="1" x14ac:dyDescent="0.35"/>
    <row r="279" s="426" customFormat="1" hidden="1" x14ac:dyDescent="0.35"/>
    <row r="280" s="426" customFormat="1" hidden="1" x14ac:dyDescent="0.35"/>
    <row r="281" s="426" customFormat="1" hidden="1" x14ac:dyDescent="0.35"/>
    <row r="282" s="426" customFormat="1" hidden="1" x14ac:dyDescent="0.35"/>
    <row r="283" s="426" customFormat="1" hidden="1" x14ac:dyDescent="0.35"/>
    <row r="284" s="426" customFormat="1" hidden="1" x14ac:dyDescent="0.35"/>
    <row r="285" s="426" customFormat="1" hidden="1" x14ac:dyDescent="0.35"/>
    <row r="286" s="426" customFormat="1" hidden="1" x14ac:dyDescent="0.35"/>
    <row r="287" s="426" customFormat="1" hidden="1" x14ac:dyDescent="0.35"/>
    <row r="288" s="426" customFormat="1" hidden="1" x14ac:dyDescent="0.35"/>
    <row r="289" s="426" customFormat="1" hidden="1" x14ac:dyDescent="0.35"/>
    <row r="290" s="426" customFormat="1" hidden="1" x14ac:dyDescent="0.35"/>
    <row r="291" s="426" customFormat="1" hidden="1" x14ac:dyDescent="0.35"/>
    <row r="292" s="426" customFormat="1" hidden="1" x14ac:dyDescent="0.35"/>
    <row r="293" s="426" customFormat="1" hidden="1" x14ac:dyDescent="0.35"/>
    <row r="294" s="426" customFormat="1" hidden="1" x14ac:dyDescent="0.35"/>
    <row r="295" s="426" customFormat="1" hidden="1" x14ac:dyDescent="0.35"/>
    <row r="296" s="426" customFormat="1" hidden="1" x14ac:dyDescent="0.35"/>
    <row r="297" s="426" customFormat="1" hidden="1" x14ac:dyDescent="0.35"/>
    <row r="298" s="426" customFormat="1" hidden="1" x14ac:dyDescent="0.35"/>
    <row r="299" s="426" customFormat="1" hidden="1" x14ac:dyDescent="0.35"/>
    <row r="300" s="426" customFormat="1" hidden="1" x14ac:dyDescent="0.35"/>
    <row r="301" s="426" customFormat="1" hidden="1" x14ac:dyDescent="0.35"/>
    <row r="302" s="426" customFormat="1" hidden="1" x14ac:dyDescent="0.35"/>
    <row r="303" s="426" customFormat="1" hidden="1" x14ac:dyDescent="0.35"/>
    <row r="304" s="426" customFormat="1" hidden="1" x14ac:dyDescent="0.35"/>
    <row r="305" s="426" customFormat="1" hidden="1" x14ac:dyDescent="0.35"/>
    <row r="306" s="426" customFormat="1" hidden="1" x14ac:dyDescent="0.35"/>
    <row r="307" s="426" customFormat="1" hidden="1" x14ac:dyDescent="0.35"/>
    <row r="308" s="426" customFormat="1" hidden="1" x14ac:dyDescent="0.35"/>
    <row r="309" s="426" customFormat="1" hidden="1" x14ac:dyDescent="0.35"/>
    <row r="310" s="426" customFormat="1" hidden="1" x14ac:dyDescent="0.35"/>
    <row r="311" s="426" customFormat="1" hidden="1" x14ac:dyDescent="0.35"/>
    <row r="312" s="426" customFormat="1" hidden="1" x14ac:dyDescent="0.35"/>
    <row r="313" s="426" customFormat="1" hidden="1" x14ac:dyDescent="0.35"/>
    <row r="314" s="426" customFormat="1" hidden="1" x14ac:dyDescent="0.35"/>
    <row r="315" s="426" customFormat="1" hidden="1" x14ac:dyDescent="0.35"/>
    <row r="316" s="426" customFormat="1" hidden="1" x14ac:dyDescent="0.35"/>
    <row r="317" s="426" customFormat="1" hidden="1" x14ac:dyDescent="0.35"/>
    <row r="318" s="426" customFormat="1" hidden="1" x14ac:dyDescent="0.35"/>
    <row r="319" s="426" customFormat="1" hidden="1" x14ac:dyDescent="0.35"/>
    <row r="320" s="426" customFormat="1" hidden="1" x14ac:dyDescent="0.35"/>
    <row r="321" s="426" customFormat="1" hidden="1" x14ac:dyDescent="0.35"/>
    <row r="322" s="426" customFormat="1" hidden="1" x14ac:dyDescent="0.35"/>
    <row r="323" s="426" customFormat="1" hidden="1" x14ac:dyDescent="0.35"/>
    <row r="324" s="426" customFormat="1" hidden="1" x14ac:dyDescent="0.35"/>
    <row r="325" s="426" customFormat="1" hidden="1" x14ac:dyDescent="0.35"/>
    <row r="326" s="426" customFormat="1" hidden="1" x14ac:dyDescent="0.35"/>
    <row r="327" s="426" customFormat="1" hidden="1" x14ac:dyDescent="0.35"/>
    <row r="328" s="426" customFormat="1" hidden="1" x14ac:dyDescent="0.35"/>
    <row r="329" s="426" customFormat="1" hidden="1" x14ac:dyDescent="0.35"/>
    <row r="330" s="426" customFormat="1" hidden="1" x14ac:dyDescent="0.35"/>
    <row r="331" s="426" customFormat="1" hidden="1" x14ac:dyDescent="0.35"/>
    <row r="332" s="426" customFormat="1" hidden="1" x14ac:dyDescent="0.35"/>
    <row r="333" s="426" customFormat="1" hidden="1" x14ac:dyDescent="0.35"/>
    <row r="334" s="426" customFormat="1" hidden="1" x14ac:dyDescent="0.35"/>
    <row r="335" s="426" customFormat="1" hidden="1" x14ac:dyDescent="0.35"/>
    <row r="336" s="426" customFormat="1" hidden="1" x14ac:dyDescent="0.35"/>
    <row r="337" s="426" customFormat="1" hidden="1" x14ac:dyDescent="0.35"/>
    <row r="338" s="426" customFormat="1" hidden="1" x14ac:dyDescent="0.35"/>
    <row r="339" s="426" customFormat="1" hidden="1" x14ac:dyDescent="0.35"/>
    <row r="340" s="426" customFormat="1" hidden="1" x14ac:dyDescent="0.35"/>
    <row r="341" s="426" customFormat="1" hidden="1" x14ac:dyDescent="0.35"/>
    <row r="342" s="426" customFormat="1" hidden="1" x14ac:dyDescent="0.35"/>
    <row r="343" s="426" customFormat="1" hidden="1" x14ac:dyDescent="0.35"/>
    <row r="344" s="426" customFormat="1" hidden="1" x14ac:dyDescent="0.35"/>
    <row r="345" s="426" customFormat="1" hidden="1" x14ac:dyDescent="0.35"/>
    <row r="346" s="426" customFormat="1" hidden="1" x14ac:dyDescent="0.35"/>
    <row r="347" s="426" customFormat="1" hidden="1" x14ac:dyDescent="0.35"/>
    <row r="348" s="426" customFormat="1" hidden="1" x14ac:dyDescent="0.35"/>
    <row r="349" s="426" customFormat="1" hidden="1" x14ac:dyDescent="0.35"/>
    <row r="350" s="426" customFormat="1" hidden="1" x14ac:dyDescent="0.35"/>
    <row r="351" s="426" customFormat="1" hidden="1" x14ac:dyDescent="0.35"/>
    <row r="352" s="426" customFormat="1" hidden="1" x14ac:dyDescent="0.35"/>
    <row r="353" s="426" customFormat="1" hidden="1" x14ac:dyDescent="0.35"/>
    <row r="354" s="426" customFormat="1" hidden="1" x14ac:dyDescent="0.35"/>
    <row r="355" s="426" customFormat="1" hidden="1" x14ac:dyDescent="0.35"/>
    <row r="356" s="426" customFormat="1" hidden="1" x14ac:dyDescent="0.35"/>
    <row r="357" s="426" customFormat="1" hidden="1" x14ac:dyDescent="0.35"/>
    <row r="358" s="426" customFormat="1" hidden="1" x14ac:dyDescent="0.35"/>
    <row r="359" s="426" customFormat="1" hidden="1" x14ac:dyDescent="0.35"/>
    <row r="360" s="426" customFormat="1" hidden="1" x14ac:dyDescent="0.35"/>
    <row r="361" s="426" customFormat="1" hidden="1" x14ac:dyDescent="0.35"/>
    <row r="362" s="426" customFormat="1" hidden="1" x14ac:dyDescent="0.35"/>
    <row r="363" s="426" customFormat="1" hidden="1" x14ac:dyDescent="0.35"/>
    <row r="364" s="426" customFormat="1" hidden="1" x14ac:dyDescent="0.35"/>
    <row r="365" s="426" customFormat="1" hidden="1" x14ac:dyDescent="0.35"/>
    <row r="366" s="426" customFormat="1" hidden="1" x14ac:dyDescent="0.35"/>
    <row r="367" s="426" customFormat="1" hidden="1" x14ac:dyDescent="0.35"/>
    <row r="368" s="426" customFormat="1" hidden="1" x14ac:dyDescent="0.35"/>
    <row r="369" s="426" customFormat="1" hidden="1" x14ac:dyDescent="0.35"/>
    <row r="370" s="426" customFormat="1" hidden="1" x14ac:dyDescent="0.35"/>
    <row r="371" s="426" customFormat="1" hidden="1" x14ac:dyDescent="0.35"/>
    <row r="372" s="426" customFormat="1" hidden="1" x14ac:dyDescent="0.35"/>
    <row r="373" s="426" customFormat="1" hidden="1" x14ac:dyDescent="0.35"/>
    <row r="374" s="426" customFormat="1" hidden="1" x14ac:dyDescent="0.35"/>
    <row r="375" s="426" customFormat="1" hidden="1" x14ac:dyDescent="0.35"/>
    <row r="376" s="426" customFormat="1" hidden="1" x14ac:dyDescent="0.35"/>
    <row r="377" s="426" customFormat="1" hidden="1" x14ac:dyDescent="0.35"/>
    <row r="378" s="426" customFormat="1" hidden="1" x14ac:dyDescent="0.35"/>
    <row r="379" s="426" customFormat="1" hidden="1" x14ac:dyDescent="0.35"/>
    <row r="380" s="426" customFormat="1" hidden="1" x14ac:dyDescent="0.35"/>
    <row r="381" s="426" customFormat="1" hidden="1" x14ac:dyDescent="0.35"/>
    <row r="382" s="426" customFormat="1" hidden="1" x14ac:dyDescent="0.35"/>
    <row r="383" s="426" customFormat="1" hidden="1" x14ac:dyDescent="0.35"/>
    <row r="384" s="426" customFormat="1" hidden="1" x14ac:dyDescent="0.35"/>
    <row r="385" s="426" customFormat="1" hidden="1" x14ac:dyDescent="0.35"/>
    <row r="386" s="426" customFormat="1" hidden="1" x14ac:dyDescent="0.35"/>
    <row r="387" s="426" customFormat="1" hidden="1" x14ac:dyDescent="0.35"/>
    <row r="388" s="426" customFormat="1" hidden="1" x14ac:dyDescent="0.35"/>
    <row r="389" s="426" customFormat="1" hidden="1" x14ac:dyDescent="0.35"/>
    <row r="390" s="426" customFormat="1" hidden="1" x14ac:dyDescent="0.35"/>
    <row r="391" s="426" customFormat="1" hidden="1" x14ac:dyDescent="0.35"/>
    <row r="392" s="426" customFormat="1" hidden="1" x14ac:dyDescent="0.35"/>
    <row r="393" s="426" customFormat="1" hidden="1" x14ac:dyDescent="0.35"/>
    <row r="394" s="426" customFormat="1" hidden="1" x14ac:dyDescent="0.35"/>
    <row r="395" s="426" customFormat="1" hidden="1" x14ac:dyDescent="0.35"/>
    <row r="396" s="426" customFormat="1" hidden="1" x14ac:dyDescent="0.35"/>
    <row r="397" s="426" customFormat="1" hidden="1" x14ac:dyDescent="0.35"/>
    <row r="398" s="426" customFormat="1" hidden="1" x14ac:dyDescent="0.35"/>
    <row r="399" s="426" customFormat="1" hidden="1" x14ac:dyDescent="0.35"/>
    <row r="400" s="426" customFormat="1" hidden="1" x14ac:dyDescent="0.35"/>
    <row r="401" s="426" customFormat="1" hidden="1" x14ac:dyDescent="0.35"/>
    <row r="402" s="426" customFormat="1" hidden="1" x14ac:dyDescent="0.35"/>
    <row r="403" s="426" customFormat="1" hidden="1" x14ac:dyDescent="0.35"/>
    <row r="404" s="426" customFormat="1" hidden="1" x14ac:dyDescent="0.35"/>
    <row r="405" s="426" customFormat="1" hidden="1" x14ac:dyDescent="0.35"/>
    <row r="406" s="426" customFormat="1" hidden="1" x14ac:dyDescent="0.35"/>
    <row r="407" s="426" customFormat="1" hidden="1" x14ac:dyDescent="0.35"/>
    <row r="408" s="426" customFormat="1" hidden="1" x14ac:dyDescent="0.35"/>
    <row r="409" s="426" customFormat="1" hidden="1" x14ac:dyDescent="0.35"/>
    <row r="410" s="426" customFormat="1" hidden="1" x14ac:dyDescent="0.35"/>
    <row r="411" s="426" customFormat="1" hidden="1" x14ac:dyDescent="0.35"/>
    <row r="412" s="426" customFormat="1" hidden="1" x14ac:dyDescent="0.35"/>
    <row r="413" s="426" customFormat="1" hidden="1" x14ac:dyDescent="0.35"/>
    <row r="414" s="426" customFormat="1" hidden="1" x14ac:dyDescent="0.35"/>
    <row r="415" s="426" customFormat="1" hidden="1" x14ac:dyDescent="0.35"/>
    <row r="416" s="426" customFormat="1" hidden="1" x14ac:dyDescent="0.35"/>
    <row r="417" s="426" customFormat="1" hidden="1" x14ac:dyDescent="0.35"/>
    <row r="418" s="426" customFormat="1" hidden="1" x14ac:dyDescent="0.35"/>
    <row r="419" s="426" customFormat="1" hidden="1" x14ac:dyDescent="0.35"/>
    <row r="420" s="426" customFormat="1" hidden="1" x14ac:dyDescent="0.35"/>
    <row r="421" s="426" customFormat="1" hidden="1" x14ac:dyDescent="0.35"/>
    <row r="422" s="426" customFormat="1" hidden="1" x14ac:dyDescent="0.35"/>
    <row r="423" s="426" customFormat="1" hidden="1" x14ac:dyDescent="0.35"/>
    <row r="424" s="426" customFormat="1" hidden="1" x14ac:dyDescent="0.35"/>
    <row r="425" s="426" customFormat="1" hidden="1" x14ac:dyDescent="0.35"/>
    <row r="426" s="426" customFormat="1" hidden="1" x14ac:dyDescent="0.35"/>
    <row r="427" s="426" customFormat="1" hidden="1" x14ac:dyDescent="0.35"/>
    <row r="428" s="426" customFormat="1" hidden="1" x14ac:dyDescent="0.35"/>
    <row r="429" s="426" customFormat="1" hidden="1" x14ac:dyDescent="0.35"/>
    <row r="430" s="426" customFormat="1" hidden="1" x14ac:dyDescent="0.35"/>
    <row r="431" s="426" customFormat="1" hidden="1" x14ac:dyDescent="0.35"/>
    <row r="432" s="426" customFormat="1" hidden="1" x14ac:dyDescent="0.35"/>
    <row r="433" s="426" customFormat="1" hidden="1" x14ac:dyDescent="0.35"/>
    <row r="434" s="426" customFormat="1" hidden="1" x14ac:dyDescent="0.35"/>
    <row r="435" s="426" customFormat="1" hidden="1" x14ac:dyDescent="0.35"/>
    <row r="436" s="426" customFormat="1" hidden="1" x14ac:dyDescent="0.35"/>
    <row r="437" s="426" customFormat="1" hidden="1" x14ac:dyDescent="0.35"/>
    <row r="438" s="426" customFormat="1" hidden="1" x14ac:dyDescent="0.35"/>
    <row r="439" s="426" customFormat="1" hidden="1" x14ac:dyDescent="0.35"/>
    <row r="440" s="426" customFormat="1" hidden="1" x14ac:dyDescent="0.35"/>
    <row r="441" s="426" customFormat="1" hidden="1" x14ac:dyDescent="0.35"/>
    <row r="442" s="426" customFormat="1" hidden="1" x14ac:dyDescent="0.35"/>
    <row r="443" s="426" customFormat="1" hidden="1" x14ac:dyDescent="0.35"/>
    <row r="444" s="426" customFormat="1" hidden="1" x14ac:dyDescent="0.35"/>
    <row r="445" s="426" customFormat="1" hidden="1" x14ac:dyDescent="0.35"/>
    <row r="446" s="426" customFormat="1" hidden="1" x14ac:dyDescent="0.35"/>
    <row r="447" s="426" customFormat="1" hidden="1" x14ac:dyDescent="0.35"/>
    <row r="448" s="426" customFormat="1" hidden="1" x14ac:dyDescent="0.35"/>
    <row r="449" s="426" customFormat="1" hidden="1" x14ac:dyDescent="0.35"/>
    <row r="450" s="426" customFormat="1" hidden="1" x14ac:dyDescent="0.35"/>
    <row r="451" s="426" customFormat="1" hidden="1" x14ac:dyDescent="0.35"/>
    <row r="452" s="426" customFormat="1" hidden="1" x14ac:dyDescent="0.35"/>
    <row r="453" s="426" customFormat="1" hidden="1" x14ac:dyDescent="0.35"/>
    <row r="454" s="426" customFormat="1" hidden="1" x14ac:dyDescent="0.35"/>
    <row r="455" s="426" customFormat="1" hidden="1" x14ac:dyDescent="0.35"/>
    <row r="456" s="426" customFormat="1" hidden="1" x14ac:dyDescent="0.35"/>
    <row r="457" s="426" customFormat="1" hidden="1" x14ac:dyDescent="0.35"/>
    <row r="458" s="426" customFormat="1" hidden="1" x14ac:dyDescent="0.35"/>
    <row r="459" s="426" customFormat="1" hidden="1" x14ac:dyDescent="0.35"/>
    <row r="460" s="426" customFormat="1" hidden="1" x14ac:dyDescent="0.35"/>
    <row r="461" s="426" customFormat="1" hidden="1" x14ac:dyDescent="0.35"/>
    <row r="462" s="426" customFormat="1" hidden="1" x14ac:dyDescent="0.35"/>
    <row r="463" s="426" customFormat="1" hidden="1" x14ac:dyDescent="0.35"/>
    <row r="464" s="426" customFormat="1" hidden="1" x14ac:dyDescent="0.35"/>
    <row r="465" s="426" customFormat="1" hidden="1" x14ac:dyDescent="0.35"/>
    <row r="466" s="426" customFormat="1" hidden="1" x14ac:dyDescent="0.35"/>
    <row r="467" s="426" customFormat="1" hidden="1" x14ac:dyDescent="0.35"/>
    <row r="468" s="426" customFormat="1" hidden="1" x14ac:dyDescent="0.35"/>
    <row r="469" s="426" customFormat="1" hidden="1" x14ac:dyDescent="0.35"/>
    <row r="470" s="426" customFormat="1" hidden="1" x14ac:dyDescent="0.35"/>
    <row r="471" s="426" customFormat="1" hidden="1" x14ac:dyDescent="0.35"/>
    <row r="472" s="426" customFormat="1" hidden="1" x14ac:dyDescent="0.35"/>
    <row r="473" s="426" customFormat="1" hidden="1" x14ac:dyDescent="0.35"/>
    <row r="474" s="426" customFormat="1" hidden="1" x14ac:dyDescent="0.35"/>
    <row r="475" s="426" customFormat="1" hidden="1" x14ac:dyDescent="0.35"/>
    <row r="476" s="426" customFormat="1" hidden="1" x14ac:dyDescent="0.35"/>
    <row r="477" s="426" customFormat="1" hidden="1" x14ac:dyDescent="0.35"/>
    <row r="478" s="426" customFormat="1" hidden="1" x14ac:dyDescent="0.35"/>
    <row r="479" s="426" customFormat="1" hidden="1" x14ac:dyDescent="0.35"/>
    <row r="480" s="426" customFormat="1" hidden="1" x14ac:dyDescent="0.35"/>
    <row r="481" s="426" customFormat="1" hidden="1" x14ac:dyDescent="0.35"/>
    <row r="482" s="426" customFormat="1" hidden="1" x14ac:dyDescent="0.35"/>
    <row r="483" s="426" customFormat="1" hidden="1" x14ac:dyDescent="0.35"/>
    <row r="484" s="426" customFormat="1" hidden="1" x14ac:dyDescent="0.35"/>
    <row r="485" s="426" customFormat="1" hidden="1" x14ac:dyDescent="0.35"/>
    <row r="486" s="426" customFormat="1" hidden="1" x14ac:dyDescent="0.35"/>
    <row r="487" s="426" customFormat="1" hidden="1" x14ac:dyDescent="0.35"/>
    <row r="488" s="426" customFormat="1" hidden="1" x14ac:dyDescent="0.35"/>
    <row r="489" s="426" customFormat="1" hidden="1" x14ac:dyDescent="0.35"/>
    <row r="490" s="426" customFormat="1" hidden="1" x14ac:dyDescent="0.35"/>
    <row r="491" s="426" customFormat="1" hidden="1" x14ac:dyDescent="0.35"/>
    <row r="492" s="426" customFormat="1" hidden="1" x14ac:dyDescent="0.35"/>
    <row r="493" s="426" customFormat="1" hidden="1" x14ac:dyDescent="0.35"/>
    <row r="494" s="426" customFormat="1" hidden="1" x14ac:dyDescent="0.35"/>
    <row r="495" s="426" customFormat="1" hidden="1" x14ac:dyDescent="0.35"/>
    <row r="496" s="426" customFormat="1" hidden="1" x14ac:dyDescent="0.35"/>
    <row r="497" s="426" customFormat="1" hidden="1" x14ac:dyDescent="0.35"/>
    <row r="498" s="426" customFormat="1" hidden="1" x14ac:dyDescent="0.35"/>
    <row r="499" s="426" customFormat="1" hidden="1" x14ac:dyDescent="0.35"/>
    <row r="500" s="426" customFormat="1" hidden="1" x14ac:dyDescent="0.35"/>
    <row r="501" s="426" customFormat="1" hidden="1" x14ac:dyDescent="0.35"/>
    <row r="502" s="426" customFormat="1" hidden="1" x14ac:dyDescent="0.35"/>
    <row r="503" s="426" customFormat="1" hidden="1" x14ac:dyDescent="0.35"/>
    <row r="504" s="426" customFormat="1" hidden="1" x14ac:dyDescent="0.35"/>
    <row r="505" s="426" customFormat="1" hidden="1" x14ac:dyDescent="0.35"/>
    <row r="506" s="426" customFormat="1" hidden="1" x14ac:dyDescent="0.35"/>
    <row r="507" s="426" customFormat="1" hidden="1" x14ac:dyDescent="0.35"/>
    <row r="508" s="426" customFormat="1" hidden="1" x14ac:dyDescent="0.35"/>
    <row r="509" s="426" customFormat="1" hidden="1" x14ac:dyDescent="0.35"/>
    <row r="510" s="426" customFormat="1" hidden="1" x14ac:dyDescent="0.35"/>
    <row r="511" s="426" customFormat="1" hidden="1" x14ac:dyDescent="0.35"/>
    <row r="512" s="426" customFormat="1" hidden="1" x14ac:dyDescent="0.35"/>
    <row r="513" s="426" customFormat="1" hidden="1" x14ac:dyDescent="0.35"/>
    <row r="514" s="426" customFormat="1" hidden="1" x14ac:dyDescent="0.35"/>
    <row r="515" s="426" customFormat="1" hidden="1" x14ac:dyDescent="0.35"/>
    <row r="516" s="426" customFormat="1" hidden="1" x14ac:dyDescent="0.35"/>
    <row r="517" s="426" customFormat="1" hidden="1" x14ac:dyDescent="0.35"/>
    <row r="518" s="426" customFormat="1" hidden="1" x14ac:dyDescent="0.35"/>
    <row r="519" s="426" customFormat="1" hidden="1" x14ac:dyDescent="0.35"/>
    <row r="520" s="426" customFormat="1" hidden="1" x14ac:dyDescent="0.35"/>
    <row r="521" s="426" customFormat="1" hidden="1" x14ac:dyDescent="0.35"/>
    <row r="522" s="426" customFormat="1" hidden="1" x14ac:dyDescent="0.35"/>
    <row r="523" s="426" customFormat="1" hidden="1" x14ac:dyDescent="0.35"/>
    <row r="524" s="426" customFormat="1" hidden="1" x14ac:dyDescent="0.35"/>
    <row r="525" s="426" customFormat="1" hidden="1" x14ac:dyDescent="0.35"/>
    <row r="526" s="426" customFormat="1" hidden="1" x14ac:dyDescent="0.35"/>
    <row r="527" s="426" customFormat="1" hidden="1" x14ac:dyDescent="0.35"/>
    <row r="528" s="426" customFormat="1" hidden="1" x14ac:dyDescent="0.35"/>
    <row r="529" s="426" customFormat="1" hidden="1" x14ac:dyDescent="0.35"/>
    <row r="530" s="426" customFormat="1" hidden="1" x14ac:dyDescent="0.35"/>
    <row r="531" s="426" customFormat="1" hidden="1" x14ac:dyDescent="0.35"/>
    <row r="532" s="426" customFormat="1" hidden="1" x14ac:dyDescent="0.35"/>
    <row r="533" s="426" customFormat="1" hidden="1" x14ac:dyDescent="0.35"/>
    <row r="534" s="426" customFormat="1" hidden="1" x14ac:dyDescent="0.35"/>
    <row r="535" s="426" customFormat="1" hidden="1" x14ac:dyDescent="0.35"/>
    <row r="536" s="426" customFormat="1" hidden="1" x14ac:dyDescent="0.35"/>
    <row r="537" s="426" customFormat="1" hidden="1" x14ac:dyDescent="0.35"/>
    <row r="538" s="426" customFormat="1" hidden="1" x14ac:dyDescent="0.35"/>
    <row r="539" s="426" customFormat="1" hidden="1" x14ac:dyDescent="0.35"/>
    <row r="540" s="426" customFormat="1" hidden="1" x14ac:dyDescent="0.35"/>
    <row r="541" s="426" customFormat="1" hidden="1" x14ac:dyDescent="0.35"/>
    <row r="542" s="426" customFormat="1" hidden="1" x14ac:dyDescent="0.35"/>
    <row r="543" s="426" customFormat="1" hidden="1" x14ac:dyDescent="0.35"/>
    <row r="544" s="426" customFormat="1" hidden="1" x14ac:dyDescent="0.35"/>
    <row r="545" s="426" customFormat="1" hidden="1" x14ac:dyDescent="0.35"/>
    <row r="546" s="426" customFormat="1" hidden="1" x14ac:dyDescent="0.35"/>
    <row r="547" s="426" customFormat="1" hidden="1" x14ac:dyDescent="0.35"/>
    <row r="548" s="426" customFormat="1" hidden="1" x14ac:dyDescent="0.35"/>
    <row r="549" s="426" customFormat="1" hidden="1" x14ac:dyDescent="0.35"/>
    <row r="550" s="426" customFormat="1" hidden="1" x14ac:dyDescent="0.35"/>
    <row r="551" s="426" customFormat="1" hidden="1" x14ac:dyDescent="0.35"/>
    <row r="552" s="426" customFormat="1" hidden="1" x14ac:dyDescent="0.35"/>
    <row r="553" s="426" customFormat="1" hidden="1" x14ac:dyDescent="0.35"/>
    <row r="554" s="426" customFormat="1" hidden="1" x14ac:dyDescent="0.35"/>
    <row r="555" s="426" customFormat="1" hidden="1" x14ac:dyDescent="0.35"/>
    <row r="556" s="426" customFormat="1" hidden="1" x14ac:dyDescent="0.35"/>
    <row r="557" s="426" customFormat="1" hidden="1" x14ac:dyDescent="0.35"/>
    <row r="558" s="426" customFormat="1" hidden="1" x14ac:dyDescent="0.35"/>
    <row r="559" s="426" customFormat="1" hidden="1" x14ac:dyDescent="0.35"/>
    <row r="560" s="426" customFormat="1" hidden="1" x14ac:dyDescent="0.35"/>
    <row r="561" s="426" customFormat="1" hidden="1" x14ac:dyDescent="0.35"/>
    <row r="562" s="426" customFormat="1" hidden="1" x14ac:dyDescent="0.35"/>
    <row r="563" s="426" customFormat="1" hidden="1" x14ac:dyDescent="0.35"/>
    <row r="564" s="426" customFormat="1" hidden="1" x14ac:dyDescent="0.35"/>
    <row r="565" s="426" customFormat="1" hidden="1" x14ac:dyDescent="0.35"/>
    <row r="566" s="426" customFormat="1" hidden="1" x14ac:dyDescent="0.35"/>
    <row r="567" s="426" customFormat="1" hidden="1" x14ac:dyDescent="0.35"/>
    <row r="568" s="426" customFormat="1" hidden="1" x14ac:dyDescent="0.35"/>
    <row r="569" s="426" customFormat="1" hidden="1" x14ac:dyDescent="0.35"/>
    <row r="570" s="426" customFormat="1" hidden="1" x14ac:dyDescent="0.35"/>
    <row r="571" s="426" customFormat="1" hidden="1" x14ac:dyDescent="0.35"/>
    <row r="572" s="426" customFormat="1" hidden="1" x14ac:dyDescent="0.35"/>
    <row r="573" s="426" customFormat="1" hidden="1" x14ac:dyDescent="0.35"/>
    <row r="574" s="426" customFormat="1" hidden="1" x14ac:dyDescent="0.35"/>
    <row r="575" s="426" customFormat="1" hidden="1" x14ac:dyDescent="0.35"/>
    <row r="576" s="426" customFormat="1" hidden="1" x14ac:dyDescent="0.35"/>
    <row r="577" s="426" customFormat="1" hidden="1" x14ac:dyDescent="0.35"/>
    <row r="578" s="426" customFormat="1" hidden="1" x14ac:dyDescent="0.35"/>
    <row r="579" s="426" customFormat="1" hidden="1" x14ac:dyDescent="0.35"/>
    <row r="580" s="426" customFormat="1" hidden="1" x14ac:dyDescent="0.35"/>
    <row r="581" s="426" customFormat="1" hidden="1" x14ac:dyDescent="0.35"/>
    <row r="582" s="426" customFormat="1" hidden="1" x14ac:dyDescent="0.35"/>
    <row r="583" s="426" customFormat="1" hidden="1" x14ac:dyDescent="0.35"/>
    <row r="584" s="426" customFormat="1" hidden="1" x14ac:dyDescent="0.35"/>
    <row r="585" s="426" customFormat="1" hidden="1" x14ac:dyDescent="0.35"/>
    <row r="586" s="426" customFormat="1" hidden="1" x14ac:dyDescent="0.35"/>
    <row r="587" s="426" customFormat="1" hidden="1" x14ac:dyDescent="0.35"/>
    <row r="588" s="426" customFormat="1" hidden="1" x14ac:dyDescent="0.35"/>
    <row r="589" s="426" customFormat="1" hidden="1" x14ac:dyDescent="0.35"/>
    <row r="590" s="426" customFormat="1" hidden="1" x14ac:dyDescent="0.35"/>
    <row r="591" s="426" customFormat="1" hidden="1" x14ac:dyDescent="0.35"/>
    <row r="592" s="426" customFormat="1" hidden="1" x14ac:dyDescent="0.35"/>
    <row r="593" s="426" customFormat="1" hidden="1" x14ac:dyDescent="0.35"/>
    <row r="594" s="426" customFormat="1" hidden="1" x14ac:dyDescent="0.35"/>
    <row r="595" s="426" customFormat="1" hidden="1" x14ac:dyDescent="0.35"/>
    <row r="596" s="426" customFormat="1" hidden="1" x14ac:dyDescent="0.35"/>
    <row r="597" s="426" customFormat="1" hidden="1" x14ac:dyDescent="0.35"/>
    <row r="598" s="426" customFormat="1" hidden="1" x14ac:dyDescent="0.35"/>
    <row r="599" s="426" customFormat="1" hidden="1" x14ac:dyDescent="0.35"/>
    <row r="600" s="426" customFormat="1" hidden="1" x14ac:dyDescent="0.35"/>
    <row r="601" s="426" customFormat="1" hidden="1" x14ac:dyDescent="0.35"/>
    <row r="602" s="426" customFormat="1" hidden="1" x14ac:dyDescent="0.35"/>
    <row r="603" s="426" customFormat="1" hidden="1" x14ac:dyDescent="0.35"/>
    <row r="604" s="426" customFormat="1" hidden="1" x14ac:dyDescent="0.35"/>
    <row r="605" s="426" customFormat="1" hidden="1" x14ac:dyDescent="0.35"/>
    <row r="606" s="426" customFormat="1" hidden="1" x14ac:dyDescent="0.35"/>
    <row r="607" s="426" customFormat="1" hidden="1" x14ac:dyDescent="0.35"/>
    <row r="608" s="426" customFormat="1" hidden="1" x14ac:dyDescent="0.35"/>
    <row r="609" s="426" customFormat="1" hidden="1" x14ac:dyDescent="0.35"/>
    <row r="610" s="426" customFormat="1" hidden="1" x14ac:dyDescent="0.35"/>
    <row r="611" s="426" customFormat="1" hidden="1" x14ac:dyDescent="0.35"/>
    <row r="612" s="426" customFormat="1" hidden="1" x14ac:dyDescent="0.35"/>
    <row r="613" s="426" customFormat="1" hidden="1" x14ac:dyDescent="0.35"/>
    <row r="614" s="426" customFormat="1" hidden="1" x14ac:dyDescent="0.35"/>
    <row r="615" s="426" customFormat="1" hidden="1" x14ac:dyDescent="0.35"/>
    <row r="616" s="426" customFormat="1" hidden="1" x14ac:dyDescent="0.35"/>
    <row r="617" s="426" customFormat="1" hidden="1" x14ac:dyDescent="0.35"/>
    <row r="618" s="426" customFormat="1" hidden="1" x14ac:dyDescent="0.35"/>
    <row r="619" s="426" customFormat="1" hidden="1" x14ac:dyDescent="0.35"/>
    <row r="620" s="426" customFormat="1" hidden="1" x14ac:dyDescent="0.35"/>
    <row r="621" s="426" customFormat="1" hidden="1" x14ac:dyDescent="0.35"/>
    <row r="622" s="426" customFormat="1" hidden="1" x14ac:dyDescent="0.35"/>
    <row r="623" s="426" customFormat="1" hidden="1" x14ac:dyDescent="0.35"/>
    <row r="624" s="426" customFormat="1" hidden="1" x14ac:dyDescent="0.35"/>
    <row r="625" s="426" customFormat="1" hidden="1" x14ac:dyDescent="0.35"/>
    <row r="626" s="426" customFormat="1" hidden="1" x14ac:dyDescent="0.35"/>
    <row r="627" s="426" customFormat="1" hidden="1" x14ac:dyDescent="0.35"/>
    <row r="628" s="426" customFormat="1" hidden="1" x14ac:dyDescent="0.35"/>
    <row r="629" s="426" customFormat="1" hidden="1" x14ac:dyDescent="0.35"/>
    <row r="630" s="426" customFormat="1" hidden="1" x14ac:dyDescent="0.35"/>
    <row r="631" s="426" customFormat="1" hidden="1" x14ac:dyDescent="0.35"/>
    <row r="632" s="426" customFormat="1" hidden="1" x14ac:dyDescent="0.35"/>
    <row r="633" s="426" customFormat="1" hidden="1" x14ac:dyDescent="0.35"/>
    <row r="634" s="426" customFormat="1" hidden="1" x14ac:dyDescent="0.35"/>
    <row r="635" s="426" customFormat="1" hidden="1" x14ac:dyDescent="0.35"/>
    <row r="636" s="426" customFormat="1" hidden="1" x14ac:dyDescent="0.35"/>
    <row r="637" s="426" customFormat="1" hidden="1" x14ac:dyDescent="0.35"/>
    <row r="638" s="426" customFormat="1" hidden="1" x14ac:dyDescent="0.35"/>
    <row r="639" s="426" customFormat="1" hidden="1" x14ac:dyDescent="0.35"/>
    <row r="640" s="426" customFormat="1" hidden="1" x14ac:dyDescent="0.35"/>
    <row r="641" s="426" customFormat="1" hidden="1" x14ac:dyDescent="0.35"/>
    <row r="642" s="426" customFormat="1" hidden="1" x14ac:dyDescent="0.35"/>
    <row r="643" s="426" customFormat="1" hidden="1" x14ac:dyDescent="0.35"/>
    <row r="644" s="426" customFormat="1" hidden="1" x14ac:dyDescent="0.35"/>
    <row r="645" s="426" customFormat="1" hidden="1" x14ac:dyDescent="0.35"/>
    <row r="646" s="426" customFormat="1" hidden="1" x14ac:dyDescent="0.35"/>
    <row r="647" s="426" customFormat="1" hidden="1" x14ac:dyDescent="0.35"/>
    <row r="648" s="426" customFormat="1" hidden="1" x14ac:dyDescent="0.35"/>
    <row r="649" s="426" customFormat="1" hidden="1" x14ac:dyDescent="0.35"/>
    <row r="650" s="426" customFormat="1" hidden="1" x14ac:dyDescent="0.35"/>
    <row r="651" s="426" customFormat="1" hidden="1" x14ac:dyDescent="0.35"/>
    <row r="652" s="426" customFormat="1" hidden="1" x14ac:dyDescent="0.35"/>
    <row r="653" s="426" customFormat="1" hidden="1" x14ac:dyDescent="0.35"/>
    <row r="654" s="426" customFormat="1" hidden="1" x14ac:dyDescent="0.35"/>
    <row r="655" s="426" customFormat="1" hidden="1" x14ac:dyDescent="0.35"/>
    <row r="656" s="426" customFormat="1" hidden="1" x14ac:dyDescent="0.35"/>
    <row r="657" s="426" customFormat="1" hidden="1" x14ac:dyDescent="0.35"/>
    <row r="658" s="426" customFormat="1" hidden="1" x14ac:dyDescent="0.35"/>
    <row r="659" s="426" customFormat="1" hidden="1" x14ac:dyDescent="0.35"/>
    <row r="660" s="426" customFormat="1" hidden="1" x14ac:dyDescent="0.35"/>
    <row r="661" s="426" customFormat="1" hidden="1" x14ac:dyDescent="0.35"/>
    <row r="662" s="426" customFormat="1" hidden="1" x14ac:dyDescent="0.35"/>
    <row r="663" s="426" customFormat="1" hidden="1" x14ac:dyDescent="0.35"/>
    <row r="664" s="426" customFormat="1" hidden="1" x14ac:dyDescent="0.35"/>
    <row r="665" s="426" customFormat="1" hidden="1" x14ac:dyDescent="0.35"/>
    <row r="666" s="426" customFormat="1" hidden="1" x14ac:dyDescent="0.35"/>
    <row r="667" s="426" customFormat="1" hidden="1" x14ac:dyDescent="0.35"/>
    <row r="668" s="426" customFormat="1" hidden="1" x14ac:dyDescent="0.35"/>
    <row r="669" s="426" customFormat="1" hidden="1" x14ac:dyDescent="0.35"/>
    <row r="670" s="426" customFormat="1" hidden="1" x14ac:dyDescent="0.35"/>
    <row r="671" s="426" customFormat="1" hidden="1" x14ac:dyDescent="0.35"/>
    <row r="672" s="426" customFormat="1" hidden="1" x14ac:dyDescent="0.35"/>
    <row r="673" s="426" customFormat="1" hidden="1" x14ac:dyDescent="0.35"/>
    <row r="674" s="426" customFormat="1" hidden="1" x14ac:dyDescent="0.35"/>
    <row r="675" s="426" customFormat="1" hidden="1" x14ac:dyDescent="0.35"/>
    <row r="676" s="426" customFormat="1" hidden="1" x14ac:dyDescent="0.35"/>
    <row r="677" s="426" customFormat="1" hidden="1" x14ac:dyDescent="0.35"/>
    <row r="678" s="426" customFormat="1" hidden="1" x14ac:dyDescent="0.35"/>
    <row r="679" s="426" customFormat="1" hidden="1" x14ac:dyDescent="0.35"/>
    <row r="680" s="426" customFormat="1" hidden="1" x14ac:dyDescent="0.35"/>
    <row r="681" s="426" customFormat="1" hidden="1" x14ac:dyDescent="0.35"/>
    <row r="682" s="426" customFormat="1" hidden="1" x14ac:dyDescent="0.35"/>
    <row r="683" s="426" customFormat="1" hidden="1" x14ac:dyDescent="0.35"/>
    <row r="684" s="426" customFormat="1" hidden="1" x14ac:dyDescent="0.35"/>
    <row r="685" s="426" customFormat="1" hidden="1" x14ac:dyDescent="0.35"/>
    <row r="686" s="426" customFormat="1" hidden="1" x14ac:dyDescent="0.35"/>
    <row r="687" s="426" customFormat="1" hidden="1" x14ac:dyDescent="0.35"/>
    <row r="688" s="426" customFormat="1" hidden="1" x14ac:dyDescent="0.35"/>
    <row r="689" s="426" customFormat="1" hidden="1" x14ac:dyDescent="0.35"/>
    <row r="690" s="426" customFormat="1" hidden="1" x14ac:dyDescent="0.35"/>
    <row r="691" s="426" customFormat="1" hidden="1" x14ac:dyDescent="0.35"/>
    <row r="692" s="426" customFormat="1" hidden="1" x14ac:dyDescent="0.35"/>
    <row r="693" s="426" customFormat="1" hidden="1" x14ac:dyDescent="0.35"/>
    <row r="694" s="426" customFormat="1" hidden="1" x14ac:dyDescent="0.35"/>
    <row r="695" s="426" customFormat="1" hidden="1" x14ac:dyDescent="0.35"/>
    <row r="696" s="426" customFormat="1" hidden="1" x14ac:dyDescent="0.35"/>
    <row r="697" s="426" customFormat="1" hidden="1" x14ac:dyDescent="0.35"/>
    <row r="698" s="426" customFormat="1" hidden="1" x14ac:dyDescent="0.35"/>
    <row r="699" s="426" customFormat="1" hidden="1" x14ac:dyDescent="0.35"/>
    <row r="700" s="426" customFormat="1" hidden="1" x14ac:dyDescent="0.35"/>
    <row r="701" s="426" customFormat="1" hidden="1" x14ac:dyDescent="0.35"/>
    <row r="702" s="426" customFormat="1" hidden="1" x14ac:dyDescent="0.35"/>
    <row r="703" s="426" customFormat="1" hidden="1" x14ac:dyDescent="0.35"/>
    <row r="704" s="426" customFormat="1" hidden="1" x14ac:dyDescent="0.35"/>
    <row r="705" s="426" customFormat="1" hidden="1" x14ac:dyDescent="0.35"/>
    <row r="706" s="426" customFormat="1" hidden="1" x14ac:dyDescent="0.35"/>
    <row r="707" s="426" customFormat="1" hidden="1" x14ac:dyDescent="0.35"/>
    <row r="708" s="426" customFormat="1" hidden="1" x14ac:dyDescent="0.35"/>
    <row r="709" s="426" customFormat="1" hidden="1" x14ac:dyDescent="0.35"/>
    <row r="710" s="426" customFormat="1" hidden="1" x14ac:dyDescent="0.35"/>
    <row r="711" s="426" customFormat="1" hidden="1" x14ac:dyDescent="0.35"/>
    <row r="712" s="426" customFormat="1" hidden="1" x14ac:dyDescent="0.35"/>
    <row r="713" s="426" customFormat="1" hidden="1" x14ac:dyDescent="0.35"/>
    <row r="714" s="426" customFormat="1" hidden="1" x14ac:dyDescent="0.35"/>
    <row r="715" s="426" customFormat="1" hidden="1" x14ac:dyDescent="0.35"/>
    <row r="716" s="426" customFormat="1" hidden="1" x14ac:dyDescent="0.35"/>
    <row r="717" s="426" customFormat="1" hidden="1" x14ac:dyDescent="0.35"/>
    <row r="718" s="426" customFormat="1" hidden="1" x14ac:dyDescent="0.35"/>
    <row r="719" s="426" customFormat="1" hidden="1" x14ac:dyDescent="0.35"/>
    <row r="720" s="426" customFormat="1" hidden="1" x14ac:dyDescent="0.35"/>
    <row r="721" s="426" customFormat="1" hidden="1" x14ac:dyDescent="0.35"/>
    <row r="722" s="426" customFormat="1" hidden="1" x14ac:dyDescent="0.35"/>
    <row r="723" s="426" customFormat="1" hidden="1" x14ac:dyDescent="0.35"/>
    <row r="724" s="426" customFormat="1" hidden="1" x14ac:dyDescent="0.35"/>
    <row r="725" s="426" customFormat="1" hidden="1" x14ac:dyDescent="0.35"/>
    <row r="726" s="426" customFormat="1" hidden="1" x14ac:dyDescent="0.35"/>
    <row r="727" s="426" customFormat="1" hidden="1" x14ac:dyDescent="0.35"/>
    <row r="728" s="426" customFormat="1" hidden="1" x14ac:dyDescent="0.35"/>
    <row r="729" s="426" customFormat="1" hidden="1" x14ac:dyDescent="0.35"/>
    <row r="730" s="426" customFormat="1" hidden="1" x14ac:dyDescent="0.35"/>
    <row r="731" s="426" customFormat="1" hidden="1" x14ac:dyDescent="0.35"/>
    <row r="732" s="426" customFormat="1" hidden="1" x14ac:dyDescent="0.35"/>
    <row r="733" s="426" customFormat="1" hidden="1" x14ac:dyDescent="0.35"/>
    <row r="734" s="426" customFormat="1" hidden="1" x14ac:dyDescent="0.35"/>
    <row r="735" s="426" customFormat="1" hidden="1" x14ac:dyDescent="0.35"/>
    <row r="736" s="426" customFormat="1" hidden="1" x14ac:dyDescent="0.35"/>
    <row r="737" s="426" customFormat="1" hidden="1" x14ac:dyDescent="0.35"/>
    <row r="738" s="426" customFormat="1" hidden="1" x14ac:dyDescent="0.35"/>
    <row r="739" s="426" customFormat="1" hidden="1" x14ac:dyDescent="0.35"/>
    <row r="740" s="426" customFormat="1" hidden="1" x14ac:dyDescent="0.35"/>
    <row r="741" s="426" customFormat="1" hidden="1" x14ac:dyDescent="0.35"/>
    <row r="742" s="426" customFormat="1" hidden="1" x14ac:dyDescent="0.35"/>
    <row r="743" s="426" customFormat="1" hidden="1" x14ac:dyDescent="0.35"/>
    <row r="744" s="426" customFormat="1" hidden="1" x14ac:dyDescent="0.35"/>
    <row r="745" s="426" customFormat="1" hidden="1" x14ac:dyDescent="0.35"/>
    <row r="746" s="426" customFormat="1" hidden="1" x14ac:dyDescent="0.35"/>
    <row r="747" s="426" customFormat="1" hidden="1" x14ac:dyDescent="0.35"/>
    <row r="748" s="426" customFormat="1" hidden="1" x14ac:dyDescent="0.35"/>
    <row r="749" s="426" customFormat="1" hidden="1" x14ac:dyDescent="0.35"/>
    <row r="750" s="426" customFormat="1" hidden="1" x14ac:dyDescent="0.35"/>
    <row r="751" s="426" customFormat="1" hidden="1" x14ac:dyDescent="0.35"/>
    <row r="752" s="426" customFormat="1" hidden="1" x14ac:dyDescent="0.35"/>
    <row r="753" s="426" customFormat="1" hidden="1" x14ac:dyDescent="0.35"/>
    <row r="754" s="426" customFormat="1" hidden="1" x14ac:dyDescent="0.35"/>
    <row r="755" s="426" customFormat="1" hidden="1" x14ac:dyDescent="0.35"/>
    <row r="756" s="426" customFormat="1" hidden="1" x14ac:dyDescent="0.35"/>
    <row r="757" s="426" customFormat="1" hidden="1" x14ac:dyDescent="0.35"/>
    <row r="758" s="426" customFormat="1" hidden="1" x14ac:dyDescent="0.35"/>
    <row r="759" s="426" customFormat="1" hidden="1" x14ac:dyDescent="0.35"/>
    <row r="760" s="426" customFormat="1" hidden="1" x14ac:dyDescent="0.35"/>
    <row r="761" s="426" customFormat="1" hidden="1" x14ac:dyDescent="0.35"/>
    <row r="762" s="426" customFormat="1" hidden="1" x14ac:dyDescent="0.35"/>
    <row r="763" s="426" customFormat="1" hidden="1" x14ac:dyDescent="0.35"/>
    <row r="764" s="426" customFormat="1" hidden="1" x14ac:dyDescent="0.35"/>
    <row r="765" s="426" customFormat="1" hidden="1" x14ac:dyDescent="0.35"/>
    <row r="766" s="426" customFormat="1" hidden="1" x14ac:dyDescent="0.35"/>
    <row r="767" s="426" customFormat="1" hidden="1" x14ac:dyDescent="0.35"/>
    <row r="768" s="426" customFormat="1" hidden="1" x14ac:dyDescent="0.35"/>
    <row r="769" s="426" customFormat="1" hidden="1" x14ac:dyDescent="0.35"/>
    <row r="770" s="426" customFormat="1" hidden="1" x14ac:dyDescent="0.35"/>
    <row r="771" s="426" customFormat="1" hidden="1" x14ac:dyDescent="0.35"/>
    <row r="772" s="426" customFormat="1" hidden="1" x14ac:dyDescent="0.35"/>
    <row r="773" s="426" customFormat="1" hidden="1" x14ac:dyDescent="0.35"/>
    <row r="774" s="426" customFormat="1" hidden="1" x14ac:dyDescent="0.35"/>
    <row r="775" s="426" customFormat="1" hidden="1" x14ac:dyDescent="0.35"/>
    <row r="776" s="426" customFormat="1" hidden="1" x14ac:dyDescent="0.35"/>
    <row r="777" s="426" customFormat="1" hidden="1" x14ac:dyDescent="0.35"/>
    <row r="778" s="426" customFormat="1" hidden="1" x14ac:dyDescent="0.35"/>
    <row r="779" s="426" customFormat="1" hidden="1" x14ac:dyDescent="0.35"/>
    <row r="780" s="426" customFormat="1" hidden="1" x14ac:dyDescent="0.35"/>
    <row r="781" s="426" customFormat="1" hidden="1" x14ac:dyDescent="0.35"/>
    <row r="782" s="426" customFormat="1" hidden="1" x14ac:dyDescent="0.35"/>
    <row r="783" s="426" customFormat="1" hidden="1" x14ac:dyDescent="0.35"/>
    <row r="784" s="426" customFormat="1" hidden="1" x14ac:dyDescent="0.35"/>
    <row r="785" s="426" customFormat="1" hidden="1" x14ac:dyDescent="0.35"/>
    <row r="786" s="426" customFormat="1" hidden="1" x14ac:dyDescent="0.35"/>
    <row r="787" s="426" customFormat="1" hidden="1" x14ac:dyDescent="0.35"/>
    <row r="788" s="426" customFormat="1" hidden="1" x14ac:dyDescent="0.35"/>
    <row r="789" s="426" customFormat="1" hidden="1" x14ac:dyDescent="0.35"/>
    <row r="790" s="426" customFormat="1" hidden="1" x14ac:dyDescent="0.35"/>
    <row r="791" s="426" customFormat="1" hidden="1" x14ac:dyDescent="0.35"/>
    <row r="792" s="426" customFormat="1" hidden="1" x14ac:dyDescent="0.35"/>
    <row r="793" s="426" customFormat="1" hidden="1" x14ac:dyDescent="0.35"/>
    <row r="794" s="426" customFormat="1" hidden="1" x14ac:dyDescent="0.35"/>
    <row r="795" s="426" customFormat="1" hidden="1" x14ac:dyDescent="0.35"/>
    <row r="796" s="426" customFormat="1" hidden="1" x14ac:dyDescent="0.35"/>
    <row r="797" s="426" customFormat="1" hidden="1" x14ac:dyDescent="0.35"/>
    <row r="798" s="426" customFormat="1" hidden="1" x14ac:dyDescent="0.35"/>
    <row r="799" s="426" customFormat="1" hidden="1" x14ac:dyDescent="0.35"/>
    <row r="800" s="426" customFormat="1" hidden="1" x14ac:dyDescent="0.35"/>
    <row r="801" s="426" customFormat="1" hidden="1" x14ac:dyDescent="0.35"/>
    <row r="802" s="426" customFormat="1" hidden="1" x14ac:dyDescent="0.35"/>
    <row r="803" s="426" customFormat="1" hidden="1" x14ac:dyDescent="0.35"/>
    <row r="804" s="426" customFormat="1" hidden="1" x14ac:dyDescent="0.35"/>
    <row r="805" s="426" customFormat="1" hidden="1" x14ac:dyDescent="0.35"/>
    <row r="806" s="426" customFormat="1" hidden="1" x14ac:dyDescent="0.35"/>
    <row r="807" s="426" customFormat="1" hidden="1" x14ac:dyDescent="0.35"/>
    <row r="808" s="426" customFormat="1" hidden="1" x14ac:dyDescent="0.35"/>
    <row r="809" s="426" customFormat="1" hidden="1" x14ac:dyDescent="0.35"/>
    <row r="810" s="426" customFormat="1" hidden="1" x14ac:dyDescent="0.35"/>
    <row r="811" s="426" customFormat="1" hidden="1" x14ac:dyDescent="0.35"/>
    <row r="812" s="426" customFormat="1" hidden="1" x14ac:dyDescent="0.35"/>
    <row r="813" s="426" customFormat="1" hidden="1" x14ac:dyDescent="0.35"/>
    <row r="814" s="426" customFormat="1" hidden="1" x14ac:dyDescent="0.35"/>
    <row r="815" s="426" customFormat="1" hidden="1" x14ac:dyDescent="0.35"/>
    <row r="816" s="426" customFormat="1" hidden="1" x14ac:dyDescent="0.35"/>
    <row r="817" s="426" customFormat="1" hidden="1" x14ac:dyDescent="0.35"/>
    <row r="818" s="426" customFormat="1" hidden="1" x14ac:dyDescent="0.35"/>
    <row r="819" s="426" customFormat="1" hidden="1" x14ac:dyDescent="0.35"/>
    <row r="820" s="426" customFormat="1" hidden="1" x14ac:dyDescent="0.35"/>
    <row r="821" s="426" customFormat="1" hidden="1" x14ac:dyDescent="0.35"/>
    <row r="822" s="426" customFormat="1" hidden="1" x14ac:dyDescent="0.35"/>
    <row r="823" s="426" customFormat="1" hidden="1" x14ac:dyDescent="0.35"/>
    <row r="824" s="426" customFormat="1" hidden="1" x14ac:dyDescent="0.35"/>
    <row r="825" s="426" customFormat="1" hidden="1" x14ac:dyDescent="0.35"/>
    <row r="826" s="426" customFormat="1" hidden="1" x14ac:dyDescent="0.35"/>
    <row r="827" s="426" customFormat="1" hidden="1" x14ac:dyDescent="0.35"/>
    <row r="828" s="426" customFormat="1" hidden="1" x14ac:dyDescent="0.35"/>
    <row r="829" s="426" customFormat="1" hidden="1" x14ac:dyDescent="0.35"/>
    <row r="830" s="426" customFormat="1" hidden="1" x14ac:dyDescent="0.35"/>
    <row r="831" s="426" customFormat="1" hidden="1" x14ac:dyDescent="0.35"/>
    <row r="832" s="426" customFormat="1" hidden="1" x14ac:dyDescent="0.35"/>
    <row r="833" s="426" customFormat="1" hidden="1" x14ac:dyDescent="0.35"/>
    <row r="834" s="426" customFormat="1" hidden="1" x14ac:dyDescent="0.35"/>
    <row r="835" s="426" customFormat="1" hidden="1" x14ac:dyDescent="0.35"/>
    <row r="836" s="426" customFormat="1" hidden="1" x14ac:dyDescent="0.35"/>
    <row r="837" s="426" customFormat="1" hidden="1" x14ac:dyDescent="0.35"/>
    <row r="838" s="426" customFormat="1" hidden="1" x14ac:dyDescent="0.35"/>
    <row r="839" s="426" customFormat="1" hidden="1" x14ac:dyDescent="0.35"/>
    <row r="840" s="426" customFormat="1" hidden="1" x14ac:dyDescent="0.35"/>
    <row r="841" s="426" customFormat="1" hidden="1" x14ac:dyDescent="0.35"/>
    <row r="842" s="426" customFormat="1" hidden="1" x14ac:dyDescent="0.35"/>
    <row r="843" s="426" customFormat="1" hidden="1" x14ac:dyDescent="0.35"/>
    <row r="844" s="426" customFormat="1" hidden="1" x14ac:dyDescent="0.35"/>
    <row r="845" s="426" customFormat="1" hidden="1" x14ac:dyDescent="0.35"/>
    <row r="846" s="426" customFormat="1" hidden="1" x14ac:dyDescent="0.35"/>
    <row r="847" s="426" customFormat="1" hidden="1" x14ac:dyDescent="0.35"/>
    <row r="848" s="426" customFormat="1" hidden="1" x14ac:dyDescent="0.35"/>
    <row r="849" s="426" customFormat="1" hidden="1" x14ac:dyDescent="0.35"/>
    <row r="850" s="426" customFormat="1" hidden="1" x14ac:dyDescent="0.35"/>
    <row r="851" s="426" customFormat="1" hidden="1" x14ac:dyDescent="0.35"/>
    <row r="852" s="426" customFormat="1" hidden="1" x14ac:dyDescent="0.35"/>
    <row r="853" s="426" customFormat="1" hidden="1" x14ac:dyDescent="0.35"/>
    <row r="854" s="426" customFormat="1" hidden="1" x14ac:dyDescent="0.35"/>
    <row r="855" s="426" customFormat="1" hidden="1" x14ac:dyDescent="0.35"/>
    <row r="856" s="426" customFormat="1" hidden="1" x14ac:dyDescent="0.35"/>
    <row r="857" s="426" customFormat="1" hidden="1" x14ac:dyDescent="0.35"/>
    <row r="858" s="426" customFormat="1" hidden="1" x14ac:dyDescent="0.35"/>
    <row r="859" s="426" customFormat="1" hidden="1" x14ac:dyDescent="0.35"/>
    <row r="860" s="426" customFormat="1" hidden="1" x14ac:dyDescent="0.35"/>
    <row r="861" s="426" customFormat="1" hidden="1" x14ac:dyDescent="0.35"/>
    <row r="862" s="426" customFormat="1" hidden="1" x14ac:dyDescent="0.35"/>
    <row r="863" s="426" customFormat="1" hidden="1" x14ac:dyDescent="0.35"/>
    <row r="864" s="426" customFormat="1" hidden="1" x14ac:dyDescent="0.35"/>
    <row r="865" s="426" customFormat="1" hidden="1" x14ac:dyDescent="0.35"/>
    <row r="866" s="426" customFormat="1" hidden="1" x14ac:dyDescent="0.35"/>
    <row r="867" s="426" customFormat="1" hidden="1" x14ac:dyDescent="0.35"/>
    <row r="868" s="426" customFormat="1" hidden="1" x14ac:dyDescent="0.35"/>
    <row r="869" s="426" customFormat="1" hidden="1" x14ac:dyDescent="0.35"/>
    <row r="870" s="426" customFormat="1" hidden="1" x14ac:dyDescent="0.35"/>
    <row r="871" s="426" customFormat="1" hidden="1" x14ac:dyDescent="0.35"/>
    <row r="872" s="426" customFormat="1" hidden="1" x14ac:dyDescent="0.35"/>
    <row r="873" s="426" customFormat="1" hidden="1" x14ac:dyDescent="0.35"/>
    <row r="874" s="426" customFormat="1" hidden="1" x14ac:dyDescent="0.35"/>
    <row r="875" s="426" customFormat="1" hidden="1" x14ac:dyDescent="0.35"/>
    <row r="876" s="426" customFormat="1" hidden="1" x14ac:dyDescent="0.35"/>
    <row r="877" s="426" customFormat="1" hidden="1" x14ac:dyDescent="0.35"/>
    <row r="878" s="426" customFormat="1" hidden="1" x14ac:dyDescent="0.35"/>
    <row r="879" s="426" customFormat="1" hidden="1" x14ac:dyDescent="0.35"/>
    <row r="880" s="426" customFormat="1" hidden="1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25:I25"/>
  </mergeCells>
  <conditionalFormatting sqref="B7:B9">
    <cfRule type="duplicateValues" dxfId="672" priority="900"/>
    <cfRule type="duplicateValues" dxfId="671" priority="899"/>
    <cfRule type="duplicateValues" dxfId="670" priority="898"/>
    <cfRule type="duplicateValues" dxfId="669" priority="897"/>
  </conditionalFormatting>
  <conditionalFormatting sqref="B10:B16">
    <cfRule type="duplicateValues" dxfId="668" priority="1021"/>
    <cfRule type="duplicateValues" dxfId="667" priority="1022"/>
    <cfRule type="duplicateValues" dxfId="666" priority="1023"/>
    <cfRule type="duplicateValues" dxfId="665" priority="1024"/>
  </conditionalFormatting>
  <conditionalFormatting sqref="B20:B23 B17">
    <cfRule type="duplicateValues" dxfId="664" priority="862"/>
    <cfRule type="duplicateValues" dxfId="663" priority="861"/>
    <cfRule type="duplicateValues" dxfId="662" priority="860"/>
  </conditionalFormatting>
  <conditionalFormatting sqref="B27">
    <cfRule type="duplicateValues" dxfId="661" priority="13"/>
    <cfRule type="duplicateValues" dxfId="660" priority="14"/>
    <cfRule type="duplicateValues" dxfId="659" priority="15"/>
    <cfRule type="duplicateValues" dxfId="658" priority="16"/>
    <cfRule type="duplicateValues" dxfId="657" priority="17"/>
  </conditionalFormatting>
  <conditionalFormatting sqref="B28">
    <cfRule type="duplicateValues" dxfId="656" priority="8"/>
    <cfRule type="duplicateValues" dxfId="655" priority="9"/>
    <cfRule type="duplicateValues" dxfId="654" priority="10"/>
    <cfRule type="duplicateValues" dxfId="653" priority="11"/>
    <cfRule type="duplicateValues" dxfId="652" priority="12"/>
  </conditionalFormatting>
  <conditionalFormatting sqref="B29:B37 B26">
    <cfRule type="duplicateValues" dxfId="651" priority="1025"/>
  </conditionalFormatting>
  <conditionalFormatting sqref="B45:B1048576 B24 B1 B3:B4 B6 B42">
    <cfRule type="duplicateValues" dxfId="650" priority="30"/>
    <cfRule type="duplicateValues" dxfId="649" priority="31"/>
    <cfRule type="duplicateValues" dxfId="648" priority="29"/>
  </conditionalFormatting>
  <conditionalFormatting sqref="B45:B1048576 B24 B42">
    <cfRule type="duplicateValues" dxfId="647" priority="32"/>
    <cfRule type="duplicateValues" dxfId="646" priority="33"/>
    <cfRule type="duplicateValues" dxfId="645" priority="34"/>
  </conditionalFormatting>
  <conditionalFormatting sqref="C7:D17 C17:C23">
    <cfRule type="containsText" dxfId="644" priority="7" operator="containsText" text="A">
      <formula>NOT(ISERROR(SEARCH("A",C7)))</formula>
    </cfRule>
    <cfRule type="containsText" dxfId="643" priority="6" operator="containsText" text="B">
      <formula>NOT(ISERROR(SEARCH("B",C7)))</formula>
    </cfRule>
    <cfRule type="containsText" dxfId="642" priority="5" operator="containsText" text="B">
      <formula>NOT(ISERROR(SEARCH("B",C7)))</formula>
    </cfRule>
    <cfRule type="containsText" dxfId="641" priority="4" operator="containsText" text="C">
      <formula>NOT(ISERROR(SEARCH("C",C7)))</formula>
    </cfRule>
    <cfRule type="containsText" dxfId="640" priority="3" operator="containsText" text="D">
      <formula>NOT(ISERROR(SEARCH("D",C7)))</formula>
    </cfRule>
  </conditionalFormatting>
  <conditionalFormatting sqref="K7:K19">
    <cfRule type="cellIs" dxfId="639" priority="23" operator="equal">
      <formula>0</formula>
    </cfRule>
  </conditionalFormatting>
  <conditionalFormatting sqref="L11">
    <cfRule type="cellIs" dxfId="638" priority="2" operator="equal">
      <formula>0</formula>
    </cfRule>
  </conditionalFormatting>
  <conditionalFormatting sqref="L13">
    <cfRule type="cellIs" dxfId="637" priority="1" operator="equal">
      <formula>0</formula>
    </cfRule>
  </conditionalFormatting>
  <printOptions horizontalCentered="1"/>
  <pageMargins left="0.25" right="0" top="0.15" bottom="0" header="0" footer="0"/>
  <pageSetup paperSize="9" scale="5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G972" sqref="G972"/>
    </sheetView>
  </sheetViews>
  <sheetFormatPr defaultRowHeight="14.5" x14ac:dyDescent="0.35"/>
  <cols>
    <col min="1" max="1" width="8" style="317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072" t="s">
        <v>154</v>
      </c>
      <c r="B1" s="1073"/>
      <c r="C1" s="1073"/>
      <c r="D1" s="1073"/>
      <c r="E1" s="1073"/>
      <c r="F1" s="1073"/>
      <c r="G1" s="1073"/>
      <c r="H1" s="1073"/>
      <c r="I1" s="1073"/>
      <c r="J1" s="1073"/>
      <c r="K1" s="1073"/>
      <c r="L1" s="1073"/>
      <c r="M1" s="1073"/>
      <c r="N1" s="1073"/>
      <c r="O1" s="1073"/>
      <c r="P1" s="1073"/>
      <c r="Q1" s="1073"/>
      <c r="R1" s="1073"/>
      <c r="S1" s="1073"/>
      <c r="T1" s="1073"/>
      <c r="U1" s="1073"/>
      <c r="V1" s="1073"/>
      <c r="W1" s="1073"/>
      <c r="X1" s="1073"/>
      <c r="Y1" s="1073"/>
      <c r="Z1" s="1074"/>
      <c r="AA1" s="267"/>
    </row>
    <row r="2" spans="1:28" ht="29.25" customHeight="1" x14ac:dyDescent="0.35">
      <c r="A2" s="1075" t="s">
        <v>155</v>
      </c>
      <c r="B2" s="1076"/>
      <c r="C2" s="1076"/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076"/>
      <c r="U2" s="1076"/>
      <c r="V2" s="1076"/>
      <c r="W2" s="1076"/>
      <c r="X2" s="1076"/>
      <c r="Y2" s="1076"/>
      <c r="Z2" s="1077"/>
      <c r="AA2" s="268"/>
    </row>
    <row r="3" spans="1:28" ht="17.5" x14ac:dyDescent="0.35">
      <c r="A3" s="1075" t="s">
        <v>156</v>
      </c>
      <c r="B3" s="1076"/>
      <c r="C3" s="1076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6"/>
      <c r="R3" s="1076"/>
      <c r="S3" s="1076"/>
      <c r="T3" s="1076"/>
      <c r="U3" s="1076"/>
      <c r="V3" s="1076"/>
      <c r="W3" s="1076"/>
      <c r="X3" s="1076"/>
      <c r="Y3" s="1076"/>
      <c r="Z3" s="1077"/>
      <c r="AA3" s="268"/>
    </row>
    <row r="4" spans="1:28" ht="15" customHeight="1" x14ac:dyDescent="0.35">
      <c r="A4" s="1078" t="s">
        <v>157</v>
      </c>
      <c r="B4" s="1079"/>
      <c r="C4" s="1079"/>
      <c r="D4" s="1079"/>
      <c r="E4" s="1079"/>
      <c r="F4" s="1079"/>
      <c r="G4" s="1079"/>
      <c r="H4" s="1079"/>
      <c r="I4" s="1079"/>
      <c r="J4" s="1079"/>
      <c r="K4" s="1079"/>
      <c r="L4" s="1079"/>
      <c r="M4" s="1079"/>
      <c r="N4" s="1079"/>
      <c r="O4" s="1079"/>
      <c r="P4" s="1079"/>
      <c r="Q4" s="1079"/>
      <c r="R4" s="1079"/>
      <c r="S4" s="1079"/>
      <c r="T4" s="1079"/>
      <c r="U4" s="1079"/>
      <c r="V4" s="1079"/>
      <c r="W4" s="1079"/>
      <c r="X4" s="1079"/>
      <c r="Y4" s="1079"/>
      <c r="Z4" s="1080"/>
      <c r="AA4" s="268"/>
    </row>
    <row r="5" spans="1:28" ht="22.5" customHeight="1" thickBot="1" x14ac:dyDescent="0.4">
      <c r="A5" s="1081" t="s">
        <v>158</v>
      </c>
      <c r="B5" s="1082"/>
      <c r="C5" s="1082"/>
      <c r="D5" s="1082"/>
      <c r="E5" s="1082"/>
      <c r="F5" s="1082"/>
      <c r="G5" s="1082"/>
      <c r="H5" s="1082"/>
      <c r="I5" s="1082"/>
      <c r="J5" s="1082"/>
      <c r="K5" s="1082"/>
      <c r="L5" s="1082"/>
      <c r="M5" s="1082"/>
      <c r="N5" s="1082"/>
      <c r="O5" s="1082"/>
      <c r="P5" s="1082"/>
      <c r="Q5" s="1082"/>
      <c r="R5" s="1082"/>
      <c r="S5" s="1082"/>
      <c r="T5" s="1082"/>
      <c r="U5" s="1082"/>
      <c r="V5" s="1082"/>
      <c r="W5" s="1082"/>
      <c r="X5" s="1082"/>
      <c r="Y5" s="1082"/>
      <c r="Z5" s="1083"/>
      <c r="AA5" s="268"/>
    </row>
    <row r="6" spans="1:28" ht="27.75" customHeight="1" x14ac:dyDescent="0.35">
      <c r="A6" s="1084" t="s">
        <v>159</v>
      </c>
      <c r="B6" s="1067" t="s">
        <v>160</v>
      </c>
      <c r="C6" s="1067" t="s">
        <v>161</v>
      </c>
      <c r="D6" s="1067" t="s">
        <v>162</v>
      </c>
      <c r="E6" s="1067" t="s">
        <v>163</v>
      </c>
      <c r="F6" s="1067" t="s">
        <v>164</v>
      </c>
      <c r="G6" s="1067" t="s">
        <v>165</v>
      </c>
      <c r="H6" s="1067" t="s">
        <v>166</v>
      </c>
      <c r="I6" s="1067" t="s">
        <v>167</v>
      </c>
      <c r="J6" s="1067" t="s">
        <v>168</v>
      </c>
      <c r="K6" s="1070" t="s">
        <v>169</v>
      </c>
      <c r="L6" s="1067" t="s">
        <v>170</v>
      </c>
      <c r="M6" s="1067" t="s">
        <v>171</v>
      </c>
      <c r="N6" s="1067"/>
      <c r="O6" s="1067"/>
      <c r="P6" s="1067" t="s">
        <v>172</v>
      </c>
      <c r="Q6" s="1067"/>
      <c r="R6" s="1067"/>
      <c r="S6" s="1067" t="s">
        <v>173</v>
      </c>
      <c r="T6" s="1067" t="s">
        <v>174</v>
      </c>
      <c r="U6" s="1069" t="s">
        <v>175</v>
      </c>
      <c r="V6" s="1069"/>
      <c r="W6" s="1054" t="s">
        <v>176</v>
      </c>
      <c r="X6" s="1056" t="s">
        <v>177</v>
      </c>
      <c r="Y6" s="1056"/>
      <c r="Z6" s="1056" t="s">
        <v>178</v>
      </c>
      <c r="AA6" s="1057"/>
      <c r="AB6" s="1058" t="s">
        <v>179</v>
      </c>
    </row>
    <row r="7" spans="1:28" ht="23.25" customHeight="1" thickBot="1" x14ac:dyDescent="0.4">
      <c r="A7" s="1085"/>
      <c r="B7" s="1068"/>
      <c r="C7" s="1068"/>
      <c r="D7" s="1068"/>
      <c r="E7" s="1068"/>
      <c r="F7" s="1068"/>
      <c r="G7" s="1068"/>
      <c r="H7" s="1068"/>
      <c r="I7" s="1068"/>
      <c r="J7" s="1068"/>
      <c r="K7" s="1071"/>
      <c r="L7" s="1068"/>
      <c r="M7" s="269" t="s">
        <v>180</v>
      </c>
      <c r="N7" s="269" t="s">
        <v>181</v>
      </c>
      <c r="O7" s="269" t="s">
        <v>182</v>
      </c>
      <c r="P7" s="269" t="s">
        <v>180</v>
      </c>
      <c r="Q7" s="269" t="s">
        <v>181</v>
      </c>
      <c r="R7" s="269" t="s">
        <v>182</v>
      </c>
      <c r="S7" s="1068"/>
      <c r="T7" s="1068"/>
      <c r="U7" s="270" t="s">
        <v>183</v>
      </c>
      <c r="V7" s="270" t="s">
        <v>184</v>
      </c>
      <c r="W7" s="1055"/>
      <c r="X7" s="271" t="s">
        <v>185</v>
      </c>
      <c r="Y7" s="271" t="s">
        <v>19</v>
      </c>
      <c r="Z7" s="271" t="s">
        <v>185</v>
      </c>
      <c r="AA7" s="272" t="s">
        <v>19</v>
      </c>
      <c r="AB7" s="1059"/>
    </row>
    <row r="8" spans="1:28" ht="9" customHeight="1" x14ac:dyDescent="0.35">
      <c r="A8" s="273"/>
      <c r="B8" s="274"/>
      <c r="C8" s="274"/>
      <c r="D8" s="274"/>
      <c r="E8" s="274"/>
      <c r="F8" s="274"/>
      <c r="G8" s="274"/>
      <c r="H8" s="274"/>
      <c r="I8" s="274"/>
      <c r="J8" s="274"/>
      <c r="K8" s="275"/>
      <c r="L8" s="274"/>
      <c r="M8" s="274"/>
      <c r="N8" s="274"/>
      <c r="O8" s="274"/>
      <c r="P8" s="274"/>
      <c r="Q8" s="274"/>
      <c r="R8" s="274"/>
      <c r="S8" s="274"/>
      <c r="T8" s="274"/>
      <c r="U8" s="276"/>
      <c r="V8" s="276"/>
      <c r="W8" s="277"/>
      <c r="X8" s="278"/>
      <c r="Y8" s="278"/>
      <c r="Z8" s="278"/>
      <c r="AA8" s="279"/>
      <c r="AB8" s="280"/>
    </row>
    <row r="9" spans="1:28" ht="13.5" customHeight="1" x14ac:dyDescent="0.35">
      <c r="A9" s="281"/>
      <c r="B9" s="282" t="s">
        <v>186</v>
      </c>
      <c r="C9" s="283"/>
      <c r="D9" s="283"/>
      <c r="E9" s="283"/>
      <c r="F9" s="283"/>
      <c r="G9" s="283"/>
      <c r="H9" s="282"/>
      <c r="I9" s="284"/>
      <c r="J9" s="282"/>
      <c r="K9" s="285"/>
      <c r="L9" s="286"/>
      <c r="M9" s="282"/>
      <c r="N9" s="282"/>
      <c r="O9" s="282"/>
      <c r="P9" s="282"/>
      <c r="Q9" s="282"/>
      <c r="R9" s="282"/>
      <c r="S9" s="283"/>
      <c r="T9" s="283"/>
      <c r="U9" s="287"/>
      <c r="V9" s="287"/>
      <c r="W9" s="288"/>
      <c r="X9" s="283"/>
      <c r="Y9" s="283"/>
      <c r="Z9" s="283"/>
      <c r="AA9" s="283"/>
    </row>
    <row r="10" spans="1:28" ht="31" customHeight="1" x14ac:dyDescent="0.35">
      <c r="A10" s="289">
        <v>1</v>
      </c>
      <c r="B10" s="639" t="s">
        <v>187</v>
      </c>
      <c r="C10" s="669" t="s">
        <v>188</v>
      </c>
      <c r="D10" s="669" t="s">
        <v>189</v>
      </c>
      <c r="E10" s="669" t="s">
        <v>190</v>
      </c>
      <c r="F10" s="670"/>
      <c r="G10" s="669" t="s">
        <v>186</v>
      </c>
      <c r="H10" s="639">
        <v>57.32</v>
      </c>
      <c r="I10" s="670">
        <v>0</v>
      </c>
      <c r="J10" s="639">
        <v>399.68400000000003</v>
      </c>
      <c r="K10" s="671">
        <v>337</v>
      </c>
      <c r="L10" s="638">
        <f>K10/2</f>
        <v>168.5</v>
      </c>
      <c r="M10" s="639">
        <v>0</v>
      </c>
      <c r="N10" s="639">
        <v>209</v>
      </c>
      <c r="O10" s="639">
        <v>209</v>
      </c>
      <c r="P10" s="639">
        <v>0</v>
      </c>
      <c r="Q10" s="639">
        <v>197</v>
      </c>
      <c r="R10" s="639">
        <v>197</v>
      </c>
      <c r="S10" s="669" t="s">
        <v>191</v>
      </c>
      <c r="T10" s="669" t="s">
        <v>192</v>
      </c>
      <c r="U10" s="672">
        <v>420714.94</v>
      </c>
      <c r="V10" s="672">
        <v>2499300.38</v>
      </c>
      <c r="W10" s="640" t="s">
        <v>193</v>
      </c>
      <c r="X10" s="673" t="s">
        <v>195</v>
      </c>
      <c r="Y10" s="673" t="s">
        <v>195</v>
      </c>
      <c r="Z10" s="673" t="s">
        <v>195</v>
      </c>
      <c r="AA10" s="673" t="s">
        <v>195</v>
      </c>
    </row>
    <row r="11" spans="1:28" ht="31" customHeight="1" x14ac:dyDescent="0.35">
      <c r="A11" s="281"/>
      <c r="B11" s="639" t="s">
        <v>186</v>
      </c>
      <c r="C11" s="669"/>
      <c r="D11" s="669"/>
      <c r="E11" s="669"/>
      <c r="F11" s="670">
        <v>337</v>
      </c>
      <c r="G11" s="669"/>
      <c r="H11" s="639"/>
      <c r="I11" s="674"/>
      <c r="J11" s="639"/>
      <c r="K11" s="671"/>
      <c r="L11" s="641"/>
      <c r="M11" s="639"/>
      <c r="N11" s="639"/>
      <c r="O11" s="639"/>
      <c r="P11" s="639"/>
      <c r="Q11" s="639"/>
      <c r="R11" s="639"/>
      <c r="S11" s="669"/>
      <c r="T11" s="669"/>
      <c r="U11" s="672"/>
      <c r="V11" s="672"/>
      <c r="W11" s="640" t="s">
        <v>196</v>
      </c>
      <c r="X11" s="283"/>
      <c r="Y11" s="283"/>
      <c r="Z11" s="283"/>
      <c r="AA11" s="283"/>
    </row>
    <row r="12" spans="1:28" ht="31" customHeight="1" x14ac:dyDescent="0.35">
      <c r="A12" s="289">
        <v>2</v>
      </c>
      <c r="B12" s="639" t="s">
        <v>186</v>
      </c>
      <c r="C12" s="669" t="s">
        <v>197</v>
      </c>
      <c r="D12" s="669" t="s">
        <v>120</v>
      </c>
      <c r="E12" s="669" t="s">
        <v>186</v>
      </c>
      <c r="F12" s="670"/>
      <c r="G12" s="669"/>
      <c r="H12" s="639">
        <v>62.83</v>
      </c>
      <c r="I12" s="670">
        <f>I10+F11</f>
        <v>337</v>
      </c>
      <c r="J12" s="639">
        <v>392.31099999999998</v>
      </c>
      <c r="K12" s="671">
        <f>F11+F13</f>
        <v>741</v>
      </c>
      <c r="L12" s="638">
        <f t="shared" ref="L12" si="0">K12/2</f>
        <v>370.5</v>
      </c>
      <c r="M12" s="639">
        <v>128</v>
      </c>
      <c r="N12" s="639">
        <v>229</v>
      </c>
      <c r="O12" s="639">
        <v>357</v>
      </c>
      <c r="P12" s="639">
        <v>141</v>
      </c>
      <c r="Q12" s="639">
        <v>221</v>
      </c>
      <c r="R12" s="639">
        <v>362</v>
      </c>
      <c r="S12" s="669" t="s">
        <v>198</v>
      </c>
      <c r="T12" s="669" t="s">
        <v>199</v>
      </c>
      <c r="U12" s="672">
        <v>421014.14899999998</v>
      </c>
      <c r="V12" s="672">
        <v>2499145.3220000002</v>
      </c>
      <c r="W12" s="640"/>
      <c r="X12" s="673" t="s">
        <v>195</v>
      </c>
      <c r="Y12" s="673" t="s">
        <v>195</v>
      </c>
      <c r="Z12" s="673" t="s">
        <v>195</v>
      </c>
      <c r="AA12" s="673" t="s">
        <v>195</v>
      </c>
    </row>
    <row r="13" spans="1:28" ht="31" customHeight="1" x14ac:dyDescent="0.35">
      <c r="A13" s="281"/>
      <c r="B13" s="639" t="s">
        <v>186</v>
      </c>
      <c r="C13" s="669"/>
      <c r="D13" s="669"/>
      <c r="E13" s="669"/>
      <c r="F13" s="670">
        <v>404</v>
      </c>
      <c r="G13" s="669"/>
      <c r="H13" s="639"/>
      <c r="I13" s="674"/>
      <c r="J13" s="639"/>
      <c r="K13" s="671"/>
      <c r="L13" s="641"/>
      <c r="M13" s="639"/>
      <c r="N13" s="639"/>
      <c r="O13" s="639"/>
      <c r="P13" s="639"/>
      <c r="Q13" s="639"/>
      <c r="R13" s="639"/>
      <c r="S13" s="669"/>
      <c r="T13" s="669"/>
      <c r="U13" s="672"/>
      <c r="V13" s="672"/>
      <c r="W13" s="640" t="s">
        <v>200</v>
      </c>
      <c r="X13" s="283"/>
      <c r="Y13" s="283"/>
      <c r="Z13" s="283"/>
      <c r="AA13" s="283"/>
    </row>
    <row r="14" spans="1:28" ht="31" customHeight="1" x14ac:dyDescent="0.35">
      <c r="A14" s="289">
        <v>3</v>
      </c>
      <c r="B14" s="639" t="s">
        <v>186</v>
      </c>
      <c r="C14" s="669" t="s">
        <v>201</v>
      </c>
      <c r="D14" s="669" t="s">
        <v>120</v>
      </c>
      <c r="E14" s="669" t="s">
        <v>186</v>
      </c>
      <c r="F14" s="670"/>
      <c r="G14" s="669" t="s">
        <v>186</v>
      </c>
      <c r="H14" s="639">
        <v>62.83</v>
      </c>
      <c r="I14" s="674">
        <f t="shared" ref="I14" si="1">I12+F13</f>
        <v>741</v>
      </c>
      <c r="J14" s="639">
        <v>386.60899999999998</v>
      </c>
      <c r="K14" s="675">
        <f t="shared" ref="K14" si="2">F13+F15</f>
        <v>713</v>
      </c>
      <c r="L14" s="638">
        <v>370.5</v>
      </c>
      <c r="M14" s="639">
        <v>176</v>
      </c>
      <c r="N14" s="639">
        <v>248</v>
      </c>
      <c r="O14" s="639">
        <v>424</v>
      </c>
      <c r="P14" s="639">
        <v>184</v>
      </c>
      <c r="Q14" s="639">
        <v>220</v>
      </c>
      <c r="R14" s="639">
        <v>405</v>
      </c>
      <c r="S14" s="669" t="s">
        <v>202</v>
      </c>
      <c r="T14" s="669" t="s">
        <v>203</v>
      </c>
      <c r="U14" s="672">
        <v>421372.84299999999</v>
      </c>
      <c r="V14" s="672">
        <v>2498959.4369999999</v>
      </c>
      <c r="W14" s="640"/>
      <c r="X14" s="673" t="s">
        <v>195</v>
      </c>
      <c r="Y14" s="673" t="s">
        <v>195</v>
      </c>
      <c r="Z14" s="673" t="s">
        <v>195</v>
      </c>
      <c r="AA14" s="673" t="s">
        <v>195</v>
      </c>
    </row>
    <row r="15" spans="1:28" ht="31" customHeight="1" x14ac:dyDescent="0.35">
      <c r="A15" s="281"/>
      <c r="B15" s="639" t="s">
        <v>186</v>
      </c>
      <c r="C15" s="669"/>
      <c r="D15" s="669"/>
      <c r="E15" s="669"/>
      <c r="F15" s="670">
        <v>309</v>
      </c>
      <c r="G15" s="670"/>
      <c r="H15" s="639"/>
      <c r="I15" s="674"/>
      <c r="J15" s="639"/>
      <c r="K15" s="671"/>
      <c r="L15" s="641"/>
      <c r="M15" s="639"/>
      <c r="N15" s="639"/>
      <c r="O15" s="639"/>
      <c r="P15" s="639"/>
      <c r="Q15" s="639"/>
      <c r="R15" s="639"/>
      <c r="S15" s="669"/>
      <c r="T15" s="669"/>
      <c r="U15" s="672"/>
      <c r="V15" s="672"/>
      <c r="W15" s="640" t="s">
        <v>196</v>
      </c>
      <c r="X15" s="283"/>
      <c r="Y15" s="283"/>
      <c r="Z15" s="283"/>
      <c r="AA15" s="283"/>
    </row>
    <row r="16" spans="1:28" ht="31" customHeight="1" x14ac:dyDescent="0.35">
      <c r="A16" s="289">
        <v>4</v>
      </c>
      <c r="B16" s="639" t="s">
        <v>204</v>
      </c>
      <c r="C16" s="669" t="s">
        <v>205</v>
      </c>
      <c r="D16" s="669" t="s">
        <v>206</v>
      </c>
      <c r="E16" s="669" t="s">
        <v>207</v>
      </c>
      <c r="F16" s="670"/>
      <c r="G16" s="670">
        <v>1049.9000000000001</v>
      </c>
      <c r="H16" s="639">
        <v>45.32</v>
      </c>
      <c r="I16" s="674">
        <f t="shared" ref="I16" si="3">I14+F15</f>
        <v>1050</v>
      </c>
      <c r="J16" s="639">
        <v>383.20800000000003</v>
      </c>
      <c r="K16" s="675">
        <f t="shared" ref="K16" si="4">F15+F17</f>
        <v>626</v>
      </c>
      <c r="L16" s="638">
        <v>370.5</v>
      </c>
      <c r="M16" s="639">
        <v>62</v>
      </c>
      <c r="N16" s="639">
        <v>99</v>
      </c>
      <c r="O16" s="639">
        <v>160</v>
      </c>
      <c r="P16" s="639">
        <v>90</v>
      </c>
      <c r="Q16" s="639">
        <v>120</v>
      </c>
      <c r="R16" s="639">
        <v>210</v>
      </c>
      <c r="S16" s="669" t="s">
        <v>208</v>
      </c>
      <c r="T16" s="669" t="s">
        <v>209</v>
      </c>
      <c r="U16" s="672">
        <v>421647.1</v>
      </c>
      <c r="V16" s="672">
        <v>2498817.31</v>
      </c>
      <c r="W16" s="640"/>
      <c r="X16" s="673" t="s">
        <v>195</v>
      </c>
      <c r="Y16" s="673" t="s">
        <v>195</v>
      </c>
      <c r="Z16" s="673" t="s">
        <v>195</v>
      </c>
      <c r="AA16" s="673" t="s">
        <v>195</v>
      </c>
    </row>
    <row r="17" spans="1:27" ht="31" customHeight="1" x14ac:dyDescent="0.35">
      <c r="A17" s="281"/>
      <c r="B17" s="639" t="s">
        <v>186</v>
      </c>
      <c r="C17" s="669"/>
      <c r="D17" s="669"/>
      <c r="E17" s="669"/>
      <c r="F17" s="670">
        <v>317</v>
      </c>
      <c r="G17" s="670"/>
      <c r="H17" s="639"/>
      <c r="I17" s="674"/>
      <c r="J17" s="639"/>
      <c r="K17" s="671"/>
      <c r="L17" s="641"/>
      <c r="M17" s="639"/>
      <c r="N17" s="639"/>
      <c r="O17" s="639"/>
      <c r="P17" s="639"/>
      <c r="Q17" s="639"/>
      <c r="R17" s="639"/>
      <c r="S17" s="669"/>
      <c r="T17" s="669"/>
      <c r="U17" s="672"/>
      <c r="V17" s="672"/>
      <c r="W17" s="640" t="s">
        <v>210</v>
      </c>
      <c r="X17" s="283"/>
      <c r="Y17" s="283"/>
      <c r="Z17" s="283"/>
      <c r="AA17" s="283"/>
    </row>
    <row r="18" spans="1:27" ht="31" customHeight="1" x14ac:dyDescent="0.35">
      <c r="A18" s="289">
        <v>5</v>
      </c>
      <c r="B18" s="639" t="s">
        <v>211</v>
      </c>
      <c r="C18" s="669" t="s">
        <v>212</v>
      </c>
      <c r="D18" s="669" t="s">
        <v>213</v>
      </c>
      <c r="E18" s="669" t="s">
        <v>214</v>
      </c>
      <c r="F18" s="670"/>
      <c r="G18" s="670">
        <v>316.85000000000002</v>
      </c>
      <c r="H18" s="639">
        <v>51.32</v>
      </c>
      <c r="I18" s="674">
        <f t="shared" ref="I18" si="5">I16+F17</f>
        <v>1367</v>
      </c>
      <c r="J18" s="639">
        <v>387.04899999999998</v>
      </c>
      <c r="K18" s="675">
        <f t="shared" ref="K18" si="6">F17+F19</f>
        <v>712</v>
      </c>
      <c r="L18" s="638">
        <v>370.5</v>
      </c>
      <c r="M18" s="639">
        <v>219</v>
      </c>
      <c r="N18" s="639">
        <v>192</v>
      </c>
      <c r="O18" s="639">
        <v>410</v>
      </c>
      <c r="P18" s="639">
        <v>198</v>
      </c>
      <c r="Q18" s="639">
        <v>194</v>
      </c>
      <c r="R18" s="639">
        <v>392</v>
      </c>
      <c r="S18" s="669" t="s">
        <v>215</v>
      </c>
      <c r="T18" s="669" t="s">
        <v>216</v>
      </c>
      <c r="U18" s="672">
        <v>421714.56</v>
      </c>
      <c r="V18" s="672">
        <v>2498507.73</v>
      </c>
      <c r="W18" s="640"/>
      <c r="X18" s="673" t="s">
        <v>194</v>
      </c>
      <c r="Y18" s="673" t="s">
        <v>195</v>
      </c>
      <c r="Z18" s="673" t="s">
        <v>195</v>
      </c>
      <c r="AA18" s="673" t="s">
        <v>195</v>
      </c>
    </row>
    <row r="19" spans="1:27" ht="31" customHeight="1" x14ac:dyDescent="0.35">
      <c r="A19" s="281"/>
      <c r="B19" s="639" t="s">
        <v>186</v>
      </c>
      <c r="C19" s="669"/>
      <c r="D19" s="669"/>
      <c r="E19" s="669"/>
      <c r="F19" s="670">
        <v>395</v>
      </c>
      <c r="G19" s="670"/>
      <c r="H19" s="639"/>
      <c r="I19" s="674"/>
      <c r="J19" s="639"/>
      <c r="K19" s="671"/>
      <c r="L19" s="641"/>
      <c r="M19" s="639"/>
      <c r="N19" s="639"/>
      <c r="O19" s="639"/>
      <c r="P19" s="639"/>
      <c r="Q19" s="639"/>
      <c r="R19" s="639"/>
      <c r="S19" s="669"/>
      <c r="T19" s="669"/>
      <c r="U19" s="672"/>
      <c r="V19" s="672"/>
      <c r="W19" s="640" t="s">
        <v>217</v>
      </c>
      <c r="X19" s="673"/>
      <c r="Y19" s="283"/>
      <c r="Z19" s="283"/>
      <c r="AA19" s="283"/>
    </row>
    <row r="20" spans="1:27" ht="31" customHeight="1" x14ac:dyDescent="0.35">
      <c r="A20" s="289">
        <v>6</v>
      </c>
      <c r="B20" s="639" t="s">
        <v>186</v>
      </c>
      <c r="C20" s="669" t="s">
        <v>218</v>
      </c>
      <c r="D20" s="669" t="s">
        <v>45</v>
      </c>
      <c r="E20" s="669" t="s">
        <v>186</v>
      </c>
      <c r="F20" s="670"/>
      <c r="G20" s="670" t="s">
        <v>186</v>
      </c>
      <c r="H20" s="639">
        <v>53.83</v>
      </c>
      <c r="I20" s="674">
        <f t="shared" ref="I20" si="7">I18+F19</f>
        <v>1762</v>
      </c>
      <c r="J20" s="639">
        <v>391.32100000000003</v>
      </c>
      <c r="K20" s="675">
        <f t="shared" ref="K20" si="8">F19+F21</f>
        <v>756</v>
      </c>
      <c r="L20" s="638">
        <v>370.5</v>
      </c>
      <c r="M20" s="639">
        <v>204</v>
      </c>
      <c r="N20" s="639">
        <v>211</v>
      </c>
      <c r="O20" s="639">
        <v>415</v>
      </c>
      <c r="P20" s="639">
        <v>203</v>
      </c>
      <c r="Q20" s="639">
        <v>203</v>
      </c>
      <c r="R20" s="639">
        <v>406</v>
      </c>
      <c r="S20" s="669" t="s">
        <v>219</v>
      </c>
      <c r="T20" s="669" t="s">
        <v>220</v>
      </c>
      <c r="U20" s="672">
        <v>421991.087</v>
      </c>
      <c r="V20" s="672">
        <v>2498225.67</v>
      </c>
      <c r="W20" s="640"/>
      <c r="X20" s="673" t="s">
        <v>194</v>
      </c>
      <c r="Y20" s="673" t="s">
        <v>195</v>
      </c>
      <c r="Z20" s="673" t="s">
        <v>195</v>
      </c>
      <c r="AA20" s="673" t="s">
        <v>195</v>
      </c>
    </row>
    <row r="21" spans="1:27" ht="31" customHeight="1" x14ac:dyDescent="0.35">
      <c r="A21" s="281"/>
      <c r="B21" s="639" t="s">
        <v>186</v>
      </c>
      <c r="C21" s="669"/>
      <c r="D21" s="669"/>
      <c r="E21" s="669"/>
      <c r="F21" s="670">
        <v>361</v>
      </c>
      <c r="G21" s="670"/>
      <c r="H21" s="639"/>
      <c r="I21" s="674"/>
      <c r="J21" s="639"/>
      <c r="K21" s="671"/>
      <c r="L21" s="641"/>
      <c r="M21" s="639"/>
      <c r="N21" s="639"/>
      <c r="O21" s="639"/>
      <c r="P21" s="639"/>
      <c r="Q21" s="639"/>
      <c r="R21" s="639"/>
      <c r="S21" s="669"/>
      <c r="T21" s="669"/>
      <c r="U21" s="672"/>
      <c r="V21" s="672"/>
      <c r="W21" s="640" t="s">
        <v>221</v>
      </c>
      <c r="X21" s="673"/>
      <c r="Y21" s="283"/>
      <c r="Z21" s="283"/>
      <c r="AA21" s="283"/>
    </row>
    <row r="22" spans="1:27" ht="31" customHeight="1" x14ac:dyDescent="0.35">
      <c r="A22" s="289">
        <v>7</v>
      </c>
      <c r="B22" s="639" t="s">
        <v>222</v>
      </c>
      <c r="C22" s="669" t="s">
        <v>223</v>
      </c>
      <c r="D22" s="669" t="s">
        <v>224</v>
      </c>
      <c r="E22" s="669" t="s">
        <v>225</v>
      </c>
      <c r="F22" s="670"/>
      <c r="G22" s="670">
        <v>755.96</v>
      </c>
      <c r="H22" s="639">
        <v>48.32</v>
      </c>
      <c r="I22" s="674">
        <f t="shared" ref="I22" si="9">I20+F21</f>
        <v>2123</v>
      </c>
      <c r="J22" s="639">
        <v>385.41300000000001</v>
      </c>
      <c r="K22" s="675">
        <f t="shared" ref="K22" si="10">F21+F23</f>
        <v>795</v>
      </c>
      <c r="L22" s="638">
        <v>370.5</v>
      </c>
      <c r="M22" s="639">
        <v>150</v>
      </c>
      <c r="N22" s="639">
        <v>240</v>
      </c>
      <c r="O22" s="639">
        <v>390</v>
      </c>
      <c r="P22" s="639">
        <v>159</v>
      </c>
      <c r="Q22" s="639">
        <v>234</v>
      </c>
      <c r="R22" s="639">
        <v>393</v>
      </c>
      <c r="S22" s="669" t="s">
        <v>226</v>
      </c>
      <c r="T22" s="669" t="s">
        <v>227</v>
      </c>
      <c r="U22" s="672">
        <v>422243.78</v>
      </c>
      <c r="V22" s="672">
        <v>2497967.92</v>
      </c>
      <c r="W22" s="640"/>
      <c r="X22" s="673" t="s">
        <v>194</v>
      </c>
      <c r="Y22" s="673" t="s">
        <v>195</v>
      </c>
      <c r="Z22" s="673" t="s">
        <v>195</v>
      </c>
      <c r="AA22" s="673" t="s">
        <v>195</v>
      </c>
    </row>
    <row r="23" spans="1:27" ht="31" customHeight="1" x14ac:dyDescent="0.35">
      <c r="A23" s="281"/>
      <c r="B23" s="639" t="s">
        <v>186</v>
      </c>
      <c r="C23" s="669"/>
      <c r="D23" s="669"/>
      <c r="E23" s="669"/>
      <c r="F23" s="670">
        <v>434</v>
      </c>
      <c r="G23" s="670"/>
      <c r="H23" s="639"/>
      <c r="I23" s="674"/>
      <c r="J23" s="639"/>
      <c r="K23" s="671"/>
      <c r="L23" s="641"/>
      <c r="M23" s="639"/>
      <c r="N23" s="639"/>
      <c r="O23" s="639"/>
      <c r="P23" s="639"/>
      <c r="Q23" s="639"/>
      <c r="R23" s="639"/>
      <c r="S23" s="669"/>
      <c r="T23" s="669"/>
      <c r="U23" s="672"/>
      <c r="V23" s="672"/>
      <c r="W23" s="640" t="s">
        <v>228</v>
      </c>
      <c r="X23" s="673"/>
      <c r="Y23" s="283"/>
      <c r="Z23" s="283"/>
      <c r="AA23" s="283"/>
    </row>
    <row r="24" spans="1:27" ht="31" customHeight="1" x14ac:dyDescent="0.35">
      <c r="A24" s="289">
        <v>8</v>
      </c>
      <c r="B24" s="639" t="s">
        <v>186</v>
      </c>
      <c r="C24" s="669" t="s">
        <v>229</v>
      </c>
      <c r="D24" s="669" t="s">
        <v>230</v>
      </c>
      <c r="E24" s="669" t="s">
        <v>186</v>
      </c>
      <c r="F24" s="670"/>
      <c r="G24" s="670" t="s">
        <v>186</v>
      </c>
      <c r="H24" s="639">
        <v>55.33</v>
      </c>
      <c r="I24" s="674">
        <f t="shared" ref="I24" si="11">I22+F23</f>
        <v>2557</v>
      </c>
      <c r="J24" s="639">
        <v>378.52499999999998</v>
      </c>
      <c r="K24" s="675">
        <f t="shared" ref="K24" si="12">F23+F25</f>
        <v>781</v>
      </c>
      <c r="L24" s="638">
        <v>370.5</v>
      </c>
      <c r="M24" s="639">
        <v>195</v>
      </c>
      <c r="N24" s="639">
        <v>179</v>
      </c>
      <c r="O24" s="639">
        <v>374</v>
      </c>
      <c r="P24" s="639">
        <v>201</v>
      </c>
      <c r="Q24" s="639">
        <v>178</v>
      </c>
      <c r="R24" s="639">
        <v>379</v>
      </c>
      <c r="S24" s="669" t="s">
        <v>231</v>
      </c>
      <c r="T24" s="669" t="s">
        <v>232</v>
      </c>
      <c r="U24" s="672">
        <v>422657.46600000001</v>
      </c>
      <c r="V24" s="672">
        <v>2497836.6949999998</v>
      </c>
      <c r="W24" s="640"/>
      <c r="X24" s="673" t="s">
        <v>194</v>
      </c>
      <c r="Y24" s="673" t="s">
        <v>195</v>
      </c>
      <c r="Z24" s="673" t="s">
        <v>195</v>
      </c>
      <c r="AA24" s="673" t="s">
        <v>195</v>
      </c>
    </row>
    <row r="25" spans="1:27" ht="31" customHeight="1" x14ac:dyDescent="0.35">
      <c r="A25" s="281"/>
      <c r="B25" s="639" t="s">
        <v>186</v>
      </c>
      <c r="C25" s="669"/>
      <c r="D25" s="669"/>
      <c r="E25" s="669"/>
      <c r="F25" s="670">
        <v>347</v>
      </c>
      <c r="G25" s="670"/>
      <c r="H25" s="639"/>
      <c r="I25" s="674"/>
      <c r="J25" s="639"/>
      <c r="K25" s="671"/>
      <c r="L25" s="641"/>
      <c r="M25" s="639"/>
      <c r="N25" s="639"/>
      <c r="O25" s="639"/>
      <c r="P25" s="639"/>
      <c r="Q25" s="639"/>
      <c r="R25" s="639"/>
      <c r="S25" s="669"/>
      <c r="T25" s="669"/>
      <c r="U25" s="672"/>
      <c r="V25" s="672"/>
      <c r="W25" s="640" t="s">
        <v>233</v>
      </c>
      <c r="X25" s="673"/>
      <c r="Y25" s="283"/>
      <c r="Z25" s="283"/>
      <c r="AA25" s="283"/>
    </row>
    <row r="26" spans="1:27" ht="31" customHeight="1" x14ac:dyDescent="0.35">
      <c r="A26" s="289">
        <v>9</v>
      </c>
      <c r="B26" s="639" t="s">
        <v>186</v>
      </c>
      <c r="C26" s="669" t="s">
        <v>234</v>
      </c>
      <c r="D26" s="669" t="s">
        <v>235</v>
      </c>
      <c r="E26" s="669" t="s">
        <v>186</v>
      </c>
      <c r="F26" s="670"/>
      <c r="G26" s="670" t="s">
        <v>186</v>
      </c>
      <c r="H26" s="639">
        <v>50.83</v>
      </c>
      <c r="I26" s="674">
        <f t="shared" ref="I26" si="13">I24+F25</f>
        <v>2904</v>
      </c>
      <c r="J26" s="639">
        <v>382.07100000000003</v>
      </c>
      <c r="K26" s="675">
        <f t="shared" ref="K26" si="14">F25+F27</f>
        <v>691</v>
      </c>
      <c r="L26" s="638">
        <v>370.5</v>
      </c>
      <c r="M26" s="639">
        <v>169</v>
      </c>
      <c r="N26" s="639">
        <v>157</v>
      </c>
      <c r="O26" s="639">
        <v>325</v>
      </c>
      <c r="P26" s="639">
        <v>170</v>
      </c>
      <c r="Q26" s="639">
        <v>161</v>
      </c>
      <c r="R26" s="639">
        <v>332</v>
      </c>
      <c r="S26" s="669" t="s">
        <v>236</v>
      </c>
      <c r="T26" s="669" t="s">
        <v>237</v>
      </c>
      <c r="U26" s="672">
        <v>422988.22399999999</v>
      </c>
      <c r="V26" s="672">
        <v>2497731.7760000001</v>
      </c>
      <c r="W26" s="640"/>
      <c r="X26" s="673" t="s">
        <v>194</v>
      </c>
      <c r="Y26" s="673" t="s">
        <v>195</v>
      </c>
      <c r="Z26" s="673" t="s">
        <v>195</v>
      </c>
      <c r="AA26" s="673" t="s">
        <v>195</v>
      </c>
    </row>
    <row r="27" spans="1:27" ht="31" customHeight="1" x14ac:dyDescent="0.35">
      <c r="A27" s="281"/>
      <c r="B27" s="639" t="s">
        <v>186</v>
      </c>
      <c r="C27" s="669"/>
      <c r="D27" s="669"/>
      <c r="E27" s="669"/>
      <c r="F27" s="670">
        <v>344</v>
      </c>
      <c r="G27" s="670"/>
      <c r="H27" s="639"/>
      <c r="I27" s="674"/>
      <c r="J27" s="639"/>
      <c r="K27" s="671"/>
      <c r="L27" s="641"/>
      <c r="M27" s="639"/>
      <c r="N27" s="639"/>
      <c r="O27" s="639"/>
      <c r="P27" s="639"/>
      <c r="Q27" s="639"/>
      <c r="R27" s="639"/>
      <c r="S27" s="669"/>
      <c r="T27" s="669"/>
      <c r="U27" s="672"/>
      <c r="V27" s="672"/>
      <c r="W27" s="640" t="s">
        <v>238</v>
      </c>
      <c r="X27" s="673"/>
      <c r="Y27" s="283"/>
      <c r="Z27" s="283"/>
      <c r="AA27" s="283"/>
    </row>
    <row r="28" spans="1:27" ht="31" customHeight="1" x14ac:dyDescent="0.35">
      <c r="A28" s="289">
        <v>10</v>
      </c>
      <c r="B28" s="639" t="s">
        <v>186</v>
      </c>
      <c r="C28" s="669" t="s">
        <v>239</v>
      </c>
      <c r="D28" s="669" t="s">
        <v>235</v>
      </c>
      <c r="E28" s="669" t="s">
        <v>186</v>
      </c>
      <c r="F28" s="670"/>
      <c r="G28" s="670" t="s">
        <v>186</v>
      </c>
      <c r="H28" s="639">
        <v>50.83</v>
      </c>
      <c r="I28" s="674">
        <f t="shared" ref="I28" si="15">I26+F27</f>
        <v>3248</v>
      </c>
      <c r="J28" s="639">
        <v>384.99400000000003</v>
      </c>
      <c r="K28" s="675">
        <f t="shared" ref="K28" si="16">F27+F29</f>
        <v>723</v>
      </c>
      <c r="L28" s="638">
        <v>370.5</v>
      </c>
      <c r="M28" s="639">
        <v>188</v>
      </c>
      <c r="N28" s="639">
        <v>172</v>
      </c>
      <c r="O28" s="639">
        <v>360</v>
      </c>
      <c r="P28" s="639">
        <v>184</v>
      </c>
      <c r="Q28" s="639">
        <v>177</v>
      </c>
      <c r="R28" s="639">
        <v>361</v>
      </c>
      <c r="S28" s="669" t="s">
        <v>240</v>
      </c>
      <c r="T28" s="669" t="s">
        <v>241</v>
      </c>
      <c r="U28" s="672">
        <v>423316.12300000002</v>
      </c>
      <c r="V28" s="672">
        <v>2497627.764</v>
      </c>
      <c r="W28" s="640"/>
      <c r="X28" s="673" t="s">
        <v>194</v>
      </c>
      <c r="Y28" s="673" t="s">
        <v>195</v>
      </c>
      <c r="Z28" s="673" t="s">
        <v>195</v>
      </c>
      <c r="AA28" s="673" t="s">
        <v>195</v>
      </c>
    </row>
    <row r="29" spans="1:27" ht="31" customHeight="1" x14ac:dyDescent="0.35">
      <c r="A29" s="281"/>
      <c r="B29" s="639" t="s">
        <v>186</v>
      </c>
      <c r="C29" s="669"/>
      <c r="D29" s="669"/>
      <c r="E29" s="669"/>
      <c r="F29" s="670">
        <v>379</v>
      </c>
      <c r="G29" s="670"/>
      <c r="H29" s="639"/>
      <c r="I29" s="674"/>
      <c r="J29" s="639"/>
      <c r="K29" s="671"/>
      <c r="L29" s="641"/>
      <c r="M29" s="639"/>
      <c r="N29" s="639"/>
      <c r="O29" s="639"/>
      <c r="P29" s="639"/>
      <c r="Q29" s="639"/>
      <c r="R29" s="639"/>
      <c r="S29" s="669"/>
      <c r="T29" s="669"/>
      <c r="U29" s="672"/>
      <c r="V29" s="672"/>
      <c r="W29" s="640" t="s">
        <v>242</v>
      </c>
      <c r="X29" s="673"/>
      <c r="Y29" s="283"/>
      <c r="Z29" s="283"/>
      <c r="AA29" s="283"/>
    </row>
    <row r="30" spans="1:27" ht="31" customHeight="1" x14ac:dyDescent="0.35">
      <c r="A30" s="289">
        <v>11</v>
      </c>
      <c r="B30" s="639" t="s">
        <v>243</v>
      </c>
      <c r="C30" s="669" t="s">
        <v>244</v>
      </c>
      <c r="D30" s="669" t="s">
        <v>245</v>
      </c>
      <c r="E30" s="669" t="s">
        <v>246</v>
      </c>
      <c r="F30" s="670"/>
      <c r="G30" s="670">
        <v>1503.73</v>
      </c>
      <c r="H30" s="639">
        <v>48.32</v>
      </c>
      <c r="I30" s="674">
        <f t="shared" ref="I30" si="17">I28+F29</f>
        <v>3627</v>
      </c>
      <c r="J30" s="639">
        <v>385.76900000000001</v>
      </c>
      <c r="K30" s="675">
        <f t="shared" ref="K30" si="18">F29+F31</f>
        <v>715</v>
      </c>
      <c r="L30" s="638">
        <v>370.5</v>
      </c>
      <c r="M30" s="639">
        <v>208</v>
      </c>
      <c r="N30" s="639">
        <v>102</v>
      </c>
      <c r="O30" s="639">
        <v>310</v>
      </c>
      <c r="P30" s="639">
        <v>203</v>
      </c>
      <c r="Q30" s="639">
        <v>124</v>
      </c>
      <c r="R30" s="639">
        <v>327</v>
      </c>
      <c r="S30" s="669" t="s">
        <v>247</v>
      </c>
      <c r="T30" s="669" t="s">
        <v>248</v>
      </c>
      <c r="U30" s="672">
        <v>423677.13</v>
      </c>
      <c r="V30" s="672">
        <v>2497513.25</v>
      </c>
      <c r="W30" s="640"/>
      <c r="X30" s="673" t="s">
        <v>194</v>
      </c>
      <c r="Y30" s="673" t="s">
        <v>195</v>
      </c>
      <c r="Z30" s="673" t="s">
        <v>195</v>
      </c>
      <c r="AA30" s="673" t="s">
        <v>195</v>
      </c>
    </row>
    <row r="31" spans="1:27" ht="31" customHeight="1" x14ac:dyDescent="0.35">
      <c r="A31" s="281"/>
      <c r="B31" s="639" t="s">
        <v>186</v>
      </c>
      <c r="C31" s="669"/>
      <c r="D31" s="669"/>
      <c r="E31" s="669"/>
      <c r="F31" s="670">
        <v>336</v>
      </c>
      <c r="G31" s="670"/>
      <c r="H31" s="639"/>
      <c r="I31" s="674"/>
      <c r="J31" s="639"/>
      <c r="K31" s="671"/>
      <c r="L31" s="641"/>
      <c r="M31" s="639"/>
      <c r="N31" s="639"/>
      <c r="O31" s="639"/>
      <c r="P31" s="639"/>
      <c r="Q31" s="639"/>
      <c r="R31" s="639"/>
      <c r="S31" s="669"/>
      <c r="T31" s="669"/>
      <c r="U31" s="672"/>
      <c r="V31" s="672"/>
      <c r="W31" s="640" t="s">
        <v>249</v>
      </c>
      <c r="X31" s="673"/>
      <c r="Y31" s="283"/>
      <c r="Z31" s="283"/>
      <c r="AA31" s="283"/>
    </row>
    <row r="32" spans="1:27" ht="31" customHeight="1" x14ac:dyDescent="0.35">
      <c r="A32" s="289">
        <v>12</v>
      </c>
      <c r="B32" s="639" t="s">
        <v>250</v>
      </c>
      <c r="C32" s="669" t="s">
        <v>251</v>
      </c>
      <c r="D32" s="669" t="s">
        <v>252</v>
      </c>
      <c r="E32" s="669" t="s">
        <v>253</v>
      </c>
      <c r="F32" s="670"/>
      <c r="G32" s="670">
        <v>335.89</v>
      </c>
      <c r="H32" s="639">
        <v>57.32</v>
      </c>
      <c r="I32" s="674">
        <f t="shared" ref="I32" si="19">I30+F31</f>
        <v>3963</v>
      </c>
      <c r="J32" s="639">
        <v>388.43</v>
      </c>
      <c r="K32" s="675">
        <f t="shared" ref="K32" si="20">F31+F33</f>
        <v>775.86</v>
      </c>
      <c r="L32" s="638">
        <v>370.5</v>
      </c>
      <c r="M32" s="639">
        <v>234</v>
      </c>
      <c r="N32" s="639">
        <v>196</v>
      </c>
      <c r="O32" s="639">
        <v>430</v>
      </c>
      <c r="P32" s="639">
        <v>213</v>
      </c>
      <c r="Q32" s="639">
        <v>202</v>
      </c>
      <c r="R32" s="639">
        <v>415</v>
      </c>
      <c r="S32" s="669" t="s">
        <v>254</v>
      </c>
      <c r="T32" s="669" t="s">
        <v>255</v>
      </c>
      <c r="U32" s="672">
        <v>423764.15</v>
      </c>
      <c r="V32" s="672">
        <v>2497188.83</v>
      </c>
      <c r="W32" s="640"/>
      <c r="X32" s="673" t="s">
        <v>195</v>
      </c>
      <c r="Y32" s="673" t="s">
        <v>195</v>
      </c>
      <c r="Z32" s="673" t="s">
        <v>195</v>
      </c>
      <c r="AA32" s="673" t="s">
        <v>195</v>
      </c>
    </row>
    <row r="33" spans="1:27" ht="31" customHeight="1" x14ac:dyDescent="0.35">
      <c r="A33" s="281"/>
      <c r="B33" s="639" t="s">
        <v>186</v>
      </c>
      <c r="C33" s="669"/>
      <c r="D33" s="669"/>
      <c r="E33" s="669"/>
      <c r="F33" s="670">
        <v>439.86</v>
      </c>
      <c r="G33" s="670"/>
      <c r="H33" s="639"/>
      <c r="I33" s="674"/>
      <c r="J33" s="639"/>
      <c r="K33" s="671"/>
      <c r="L33" s="641"/>
      <c r="M33" s="639"/>
      <c r="N33" s="639"/>
      <c r="O33" s="639"/>
      <c r="P33" s="639"/>
      <c r="Q33" s="639"/>
      <c r="R33" s="639"/>
      <c r="S33" s="669"/>
      <c r="T33" s="669"/>
      <c r="U33" s="672"/>
      <c r="V33" s="672"/>
      <c r="W33" s="640" t="s">
        <v>256</v>
      </c>
      <c r="X33" s="673"/>
      <c r="Y33" s="283"/>
      <c r="Z33" s="283"/>
      <c r="AA33" s="283"/>
    </row>
    <row r="34" spans="1:27" ht="31" customHeight="1" x14ac:dyDescent="0.35">
      <c r="A34" s="289">
        <v>13</v>
      </c>
      <c r="B34" s="639" t="s">
        <v>257</v>
      </c>
      <c r="C34" s="669" t="s">
        <v>258</v>
      </c>
      <c r="D34" s="669" t="s">
        <v>213</v>
      </c>
      <c r="E34" s="669" t="s">
        <v>259</v>
      </c>
      <c r="F34" s="670"/>
      <c r="G34" s="670">
        <v>439.86</v>
      </c>
      <c r="H34" s="639">
        <v>51.32</v>
      </c>
      <c r="I34" s="674">
        <f t="shared" ref="I34" si="21">I32+F33</f>
        <v>4402.8599999999997</v>
      </c>
      <c r="J34" s="639">
        <v>400.59800000000001</v>
      </c>
      <c r="K34" s="675">
        <f t="shared" ref="K34" si="22">F33+F35</f>
        <v>876.86</v>
      </c>
      <c r="L34" s="638">
        <v>370.5</v>
      </c>
      <c r="M34" s="639">
        <v>245</v>
      </c>
      <c r="N34" s="639">
        <v>221</v>
      </c>
      <c r="O34" s="639">
        <v>466</v>
      </c>
      <c r="P34" s="639">
        <v>240</v>
      </c>
      <c r="Q34" s="639">
        <v>221</v>
      </c>
      <c r="R34" s="639">
        <v>461</v>
      </c>
      <c r="S34" s="669" t="s">
        <v>260</v>
      </c>
      <c r="T34" s="669" t="s">
        <v>261</v>
      </c>
      <c r="U34" s="672">
        <v>423964.21</v>
      </c>
      <c r="V34" s="672">
        <v>2496797.1</v>
      </c>
      <c r="W34" s="640"/>
      <c r="X34" s="673" t="s">
        <v>195</v>
      </c>
      <c r="Y34" s="673" t="s">
        <v>195</v>
      </c>
      <c r="Z34" s="673" t="s">
        <v>195</v>
      </c>
      <c r="AA34" s="673" t="s">
        <v>195</v>
      </c>
    </row>
    <row r="35" spans="1:27" ht="31" customHeight="1" x14ac:dyDescent="0.35">
      <c r="A35" s="281"/>
      <c r="B35" s="639" t="s">
        <v>186</v>
      </c>
      <c r="C35" s="669"/>
      <c r="D35" s="669"/>
      <c r="E35" s="669"/>
      <c r="F35" s="670">
        <v>437</v>
      </c>
      <c r="G35" s="670"/>
      <c r="H35" s="639"/>
      <c r="I35" s="674"/>
      <c r="J35" s="639"/>
      <c r="K35" s="671"/>
      <c r="L35" s="641"/>
      <c r="M35" s="639"/>
      <c r="N35" s="639"/>
      <c r="O35" s="639"/>
      <c r="P35" s="639"/>
      <c r="Q35" s="639"/>
      <c r="R35" s="639"/>
      <c r="S35" s="669"/>
      <c r="T35" s="669"/>
      <c r="U35" s="672"/>
      <c r="V35" s="672"/>
      <c r="W35" s="640" t="s">
        <v>262</v>
      </c>
      <c r="X35" s="673"/>
      <c r="Y35" s="283"/>
      <c r="Z35" s="283"/>
      <c r="AA35" s="283"/>
    </row>
    <row r="36" spans="1:27" ht="31" customHeight="1" x14ac:dyDescent="0.35">
      <c r="A36" s="289">
        <v>14</v>
      </c>
      <c r="B36" s="639" t="s">
        <v>186</v>
      </c>
      <c r="C36" s="669" t="s">
        <v>263</v>
      </c>
      <c r="D36" s="669" t="s">
        <v>65</v>
      </c>
      <c r="E36" s="669" t="s">
        <v>186</v>
      </c>
      <c r="F36" s="670"/>
      <c r="G36" s="670" t="s">
        <v>186</v>
      </c>
      <c r="H36" s="639">
        <v>59.83</v>
      </c>
      <c r="I36" s="674">
        <f t="shared" ref="I36" si="23">I34+F35</f>
        <v>4839.8599999999997</v>
      </c>
      <c r="J36" s="639">
        <v>397.06900000000002</v>
      </c>
      <c r="K36" s="675">
        <f t="shared" ref="K36" si="24">F35+F37</f>
        <v>772.73399999999992</v>
      </c>
      <c r="L36" s="638">
        <v>370.5</v>
      </c>
      <c r="M36" s="639">
        <v>217</v>
      </c>
      <c r="N36" s="639">
        <v>196</v>
      </c>
      <c r="O36" s="639">
        <v>413</v>
      </c>
      <c r="P36" s="639">
        <v>218</v>
      </c>
      <c r="Q36" s="639">
        <v>189</v>
      </c>
      <c r="R36" s="639">
        <v>407</v>
      </c>
      <c r="S36" s="669" t="s">
        <v>264</v>
      </c>
      <c r="T36" s="669" t="s">
        <v>265</v>
      </c>
      <c r="U36" s="672">
        <v>424373.13</v>
      </c>
      <c r="V36" s="672">
        <v>2496642.9780000001</v>
      </c>
      <c r="W36" s="640"/>
      <c r="X36" s="673" t="s">
        <v>195</v>
      </c>
      <c r="Y36" s="673" t="s">
        <v>195</v>
      </c>
      <c r="Z36" s="673" t="s">
        <v>195</v>
      </c>
      <c r="AA36" s="673" t="s">
        <v>195</v>
      </c>
    </row>
    <row r="37" spans="1:27" ht="31" customHeight="1" x14ac:dyDescent="0.35">
      <c r="A37" s="281"/>
      <c r="B37" s="639" t="s">
        <v>186</v>
      </c>
      <c r="C37" s="669"/>
      <c r="D37" s="669"/>
      <c r="E37" s="669"/>
      <c r="F37" s="670">
        <v>335.73399999999998</v>
      </c>
      <c r="G37" s="670"/>
      <c r="H37" s="639"/>
      <c r="I37" s="674"/>
      <c r="J37" s="639"/>
      <c r="K37" s="671"/>
      <c r="L37" s="641"/>
      <c r="M37" s="639"/>
      <c r="N37" s="639"/>
      <c r="O37" s="639"/>
      <c r="P37" s="639"/>
      <c r="Q37" s="639"/>
      <c r="R37" s="639"/>
      <c r="S37" s="669"/>
      <c r="T37" s="669"/>
      <c r="U37" s="672"/>
      <c r="V37" s="672"/>
      <c r="W37" s="640" t="s">
        <v>266</v>
      </c>
      <c r="X37" s="673"/>
      <c r="Y37" s="283"/>
      <c r="Z37" s="283"/>
      <c r="AA37" s="283"/>
    </row>
    <row r="38" spans="1:27" ht="31" customHeight="1" x14ac:dyDescent="0.35">
      <c r="A38" s="289">
        <v>15</v>
      </c>
      <c r="B38" s="639" t="s">
        <v>267</v>
      </c>
      <c r="C38" s="669" t="s">
        <v>268</v>
      </c>
      <c r="D38" s="669" t="s">
        <v>269</v>
      </c>
      <c r="E38" s="669" t="s">
        <v>270</v>
      </c>
      <c r="F38" s="670"/>
      <c r="G38" s="670">
        <v>772.73</v>
      </c>
      <c r="H38" s="639">
        <v>45.32</v>
      </c>
      <c r="I38" s="674">
        <f t="shared" ref="I38" si="25">I36+F37</f>
        <v>5175.5940000000001</v>
      </c>
      <c r="J38" s="639">
        <v>400.91500000000002</v>
      </c>
      <c r="K38" s="675">
        <f t="shared" ref="K38" si="26">F37+F39</f>
        <v>774.447</v>
      </c>
      <c r="L38" s="638">
        <v>370.5</v>
      </c>
      <c r="M38" s="639">
        <v>140</v>
      </c>
      <c r="N38" s="639">
        <v>142</v>
      </c>
      <c r="O38" s="639">
        <v>282</v>
      </c>
      <c r="P38" s="639">
        <v>148</v>
      </c>
      <c r="Q38" s="639">
        <v>159</v>
      </c>
      <c r="R38" s="639">
        <v>307</v>
      </c>
      <c r="S38" s="669" t="s">
        <v>271</v>
      </c>
      <c r="T38" s="669" t="s">
        <v>272</v>
      </c>
      <c r="U38" s="672">
        <v>424687.29</v>
      </c>
      <c r="V38" s="672">
        <v>2496524.5699999998</v>
      </c>
      <c r="W38" s="640"/>
      <c r="X38" s="673" t="s">
        <v>195</v>
      </c>
      <c r="Y38" s="673" t="s">
        <v>195</v>
      </c>
      <c r="Z38" s="673" t="s">
        <v>195</v>
      </c>
      <c r="AA38" s="673" t="s">
        <v>195</v>
      </c>
    </row>
    <row r="39" spans="1:27" ht="31" customHeight="1" x14ac:dyDescent="0.35">
      <c r="A39" s="281"/>
      <c r="B39" s="639" t="s">
        <v>186</v>
      </c>
      <c r="C39" s="669"/>
      <c r="D39" s="669"/>
      <c r="E39" s="669"/>
      <c r="F39" s="670">
        <v>438.71300000000002</v>
      </c>
      <c r="G39" s="670"/>
      <c r="H39" s="639"/>
      <c r="I39" s="674"/>
      <c r="J39" s="639"/>
      <c r="K39" s="671"/>
      <c r="L39" s="641"/>
      <c r="M39" s="639"/>
      <c r="N39" s="639"/>
      <c r="O39" s="639"/>
      <c r="P39" s="639"/>
      <c r="Q39" s="639"/>
      <c r="R39" s="639"/>
      <c r="S39" s="669"/>
      <c r="T39" s="669"/>
      <c r="U39" s="672"/>
      <c r="V39" s="672"/>
      <c r="W39" s="640" t="s">
        <v>273</v>
      </c>
      <c r="X39" s="673"/>
      <c r="Y39" s="283"/>
      <c r="Z39" s="283"/>
      <c r="AA39" s="283"/>
    </row>
    <row r="40" spans="1:27" ht="31" customHeight="1" x14ac:dyDescent="0.35">
      <c r="A40" s="289">
        <v>16</v>
      </c>
      <c r="B40" s="639" t="s">
        <v>274</v>
      </c>
      <c r="C40" s="669" t="s">
        <v>275</v>
      </c>
      <c r="D40" s="669" t="s">
        <v>276</v>
      </c>
      <c r="E40" s="669" t="s">
        <v>277</v>
      </c>
      <c r="F40" s="670"/>
      <c r="G40" s="670">
        <v>438.71</v>
      </c>
      <c r="H40" s="639">
        <v>57.32</v>
      </c>
      <c r="I40" s="674">
        <f t="shared" ref="I40" si="27">I38+F39</f>
        <v>5614.3069999999998</v>
      </c>
      <c r="J40" s="639">
        <v>408.74900000000002</v>
      </c>
      <c r="K40" s="675">
        <f t="shared" ref="K40" si="28">F39+F41</f>
        <v>780.46600000000001</v>
      </c>
      <c r="L40" s="638">
        <v>370.5</v>
      </c>
      <c r="M40" s="639">
        <v>299</v>
      </c>
      <c r="N40" s="639">
        <v>107</v>
      </c>
      <c r="O40" s="639">
        <v>406</v>
      </c>
      <c r="P40" s="639">
        <v>283</v>
      </c>
      <c r="Q40" s="639">
        <v>127</v>
      </c>
      <c r="R40" s="639">
        <v>410</v>
      </c>
      <c r="S40" s="669" t="s">
        <v>278</v>
      </c>
      <c r="T40" s="669" t="s">
        <v>279</v>
      </c>
      <c r="U40" s="672">
        <v>425043.89</v>
      </c>
      <c r="V40" s="672">
        <v>2496269.02</v>
      </c>
      <c r="W40" s="640"/>
      <c r="X40" s="673" t="s">
        <v>195</v>
      </c>
      <c r="Y40" s="673" t="s">
        <v>195</v>
      </c>
      <c r="Z40" s="673" t="s">
        <v>195</v>
      </c>
      <c r="AA40" s="673" t="s">
        <v>195</v>
      </c>
    </row>
    <row r="41" spans="1:27" ht="31" customHeight="1" x14ac:dyDescent="0.35">
      <c r="A41" s="281"/>
      <c r="B41" s="639" t="s">
        <v>186</v>
      </c>
      <c r="C41" s="669"/>
      <c r="D41" s="669"/>
      <c r="E41" s="669"/>
      <c r="F41" s="670">
        <v>341.75299999999999</v>
      </c>
      <c r="G41" s="670"/>
      <c r="H41" s="639"/>
      <c r="I41" s="674"/>
      <c r="J41" s="639"/>
      <c r="K41" s="671"/>
      <c r="L41" s="641"/>
      <c r="M41" s="639"/>
      <c r="N41" s="639"/>
      <c r="O41" s="639"/>
      <c r="P41" s="639"/>
      <c r="Q41" s="639"/>
      <c r="R41" s="639"/>
      <c r="S41" s="669"/>
      <c r="T41" s="669"/>
      <c r="U41" s="672"/>
      <c r="V41" s="672"/>
      <c r="W41" s="640" t="s">
        <v>280</v>
      </c>
      <c r="X41" s="673"/>
      <c r="Y41" s="283"/>
      <c r="Z41" s="283"/>
      <c r="AA41" s="283"/>
    </row>
    <row r="42" spans="1:27" ht="31" customHeight="1" x14ac:dyDescent="0.35">
      <c r="A42" s="289">
        <v>17</v>
      </c>
      <c r="B42" s="639" t="s">
        <v>281</v>
      </c>
      <c r="C42" s="669" t="s">
        <v>282</v>
      </c>
      <c r="D42" s="669" t="s">
        <v>283</v>
      </c>
      <c r="E42" s="669" t="s">
        <v>284</v>
      </c>
      <c r="F42" s="670"/>
      <c r="G42" s="670">
        <v>341.75</v>
      </c>
      <c r="H42" s="639">
        <v>57.32</v>
      </c>
      <c r="I42" s="674">
        <f t="shared" ref="I42" si="29">I40+F41</f>
        <v>5956.0599999999995</v>
      </c>
      <c r="J42" s="639">
        <v>420.46899999999999</v>
      </c>
      <c r="K42" s="675">
        <f t="shared" ref="K42" si="30">F41+F43</f>
        <v>749.53899999999999</v>
      </c>
      <c r="L42" s="638">
        <v>370.5</v>
      </c>
      <c r="M42" s="639">
        <v>236</v>
      </c>
      <c r="N42" s="639">
        <v>238</v>
      </c>
      <c r="O42" s="639">
        <v>474</v>
      </c>
      <c r="P42" s="639">
        <v>216</v>
      </c>
      <c r="Q42" s="639">
        <v>230</v>
      </c>
      <c r="R42" s="639">
        <v>446</v>
      </c>
      <c r="S42" s="669" t="s">
        <v>285</v>
      </c>
      <c r="T42" s="669" t="s">
        <v>286</v>
      </c>
      <c r="U42" s="672">
        <v>425249.53</v>
      </c>
      <c r="V42" s="672">
        <v>2495996.06</v>
      </c>
      <c r="W42" s="640"/>
      <c r="X42" s="673" t="s">
        <v>195</v>
      </c>
      <c r="Y42" s="673" t="s">
        <v>195</v>
      </c>
      <c r="Z42" s="673" t="s">
        <v>195</v>
      </c>
      <c r="AA42" s="673" t="s">
        <v>195</v>
      </c>
    </row>
    <row r="43" spans="1:27" ht="31" customHeight="1" x14ac:dyDescent="0.35">
      <c r="A43" s="281"/>
      <c r="B43" s="639" t="s">
        <v>186</v>
      </c>
      <c r="C43" s="669"/>
      <c r="D43" s="669"/>
      <c r="E43" s="669"/>
      <c r="F43" s="670">
        <v>407.786</v>
      </c>
      <c r="G43" s="670"/>
      <c r="H43" s="639"/>
      <c r="I43" s="674"/>
      <c r="J43" s="639"/>
      <c r="K43" s="671"/>
      <c r="L43" s="641"/>
      <c r="M43" s="639"/>
      <c r="N43" s="639"/>
      <c r="O43" s="639"/>
      <c r="P43" s="639"/>
      <c r="Q43" s="639"/>
      <c r="R43" s="639"/>
      <c r="S43" s="669"/>
      <c r="T43" s="669"/>
      <c r="U43" s="672"/>
      <c r="V43" s="672"/>
      <c r="W43" s="640" t="s">
        <v>217</v>
      </c>
      <c r="X43" s="673"/>
      <c r="Y43" s="283"/>
      <c r="Z43" s="283"/>
      <c r="AA43" s="283"/>
    </row>
    <row r="44" spans="1:27" ht="31" customHeight="1" x14ac:dyDescent="0.35">
      <c r="A44" s="289">
        <v>18</v>
      </c>
      <c r="B44" s="639" t="s">
        <v>287</v>
      </c>
      <c r="C44" s="669" t="s">
        <v>288</v>
      </c>
      <c r="D44" s="669" t="s">
        <v>289</v>
      </c>
      <c r="E44" s="669" t="s">
        <v>290</v>
      </c>
      <c r="F44" s="670"/>
      <c r="G44" s="670">
        <v>407.79</v>
      </c>
      <c r="H44" s="639">
        <v>51.32</v>
      </c>
      <c r="I44" s="674">
        <f t="shared" ref="I44" si="31">I42+F43</f>
        <v>6363.8459999999995</v>
      </c>
      <c r="J44" s="639">
        <v>418.767</v>
      </c>
      <c r="K44" s="675">
        <f t="shared" ref="K44" si="32">F43+F45</f>
        <v>819.78600000000006</v>
      </c>
      <c r="L44" s="638">
        <v>370.5</v>
      </c>
      <c r="M44" s="639">
        <v>170</v>
      </c>
      <c r="N44" s="639">
        <v>190</v>
      </c>
      <c r="O44" s="639">
        <v>361</v>
      </c>
      <c r="P44" s="639">
        <v>179</v>
      </c>
      <c r="Q44" s="639">
        <v>194</v>
      </c>
      <c r="R44" s="639">
        <v>373</v>
      </c>
      <c r="S44" s="669" t="s">
        <v>291</v>
      </c>
      <c r="T44" s="669" t="s">
        <v>292</v>
      </c>
      <c r="U44" s="672">
        <v>425646.8</v>
      </c>
      <c r="V44" s="672">
        <v>2495904.0499999998</v>
      </c>
      <c r="W44" s="640"/>
      <c r="X44" s="673" t="s">
        <v>195</v>
      </c>
      <c r="Y44" s="673" t="s">
        <v>195</v>
      </c>
      <c r="Z44" s="673" t="s">
        <v>195</v>
      </c>
      <c r="AA44" s="673" t="s">
        <v>195</v>
      </c>
    </row>
    <row r="45" spans="1:27" ht="31" customHeight="1" x14ac:dyDescent="0.35">
      <c r="A45" s="281"/>
      <c r="B45" s="639" t="s">
        <v>186</v>
      </c>
      <c r="C45" s="669"/>
      <c r="D45" s="669"/>
      <c r="E45" s="669"/>
      <c r="F45" s="670">
        <v>412</v>
      </c>
      <c r="G45" s="670"/>
      <c r="H45" s="639"/>
      <c r="I45" s="674"/>
      <c r="J45" s="639"/>
      <c r="K45" s="671"/>
      <c r="L45" s="641"/>
      <c r="M45" s="639"/>
      <c r="N45" s="639"/>
      <c r="O45" s="639"/>
      <c r="P45" s="639"/>
      <c r="Q45" s="639"/>
      <c r="R45" s="639"/>
      <c r="S45" s="669"/>
      <c r="T45" s="669"/>
      <c r="U45" s="672"/>
      <c r="V45" s="672"/>
      <c r="W45" s="640" t="s">
        <v>249</v>
      </c>
      <c r="X45" s="673"/>
      <c r="Y45" s="283"/>
      <c r="Z45" s="283"/>
      <c r="AA45" s="283"/>
    </row>
    <row r="46" spans="1:27" ht="31" customHeight="1" x14ac:dyDescent="0.35">
      <c r="A46" s="289">
        <v>19</v>
      </c>
      <c r="B46" s="639" t="s">
        <v>186</v>
      </c>
      <c r="C46" s="669" t="s">
        <v>293</v>
      </c>
      <c r="D46" s="669" t="s">
        <v>65</v>
      </c>
      <c r="E46" s="669" t="s">
        <v>186</v>
      </c>
      <c r="F46" s="670"/>
      <c r="G46" s="670" t="s">
        <v>186</v>
      </c>
      <c r="H46" s="639">
        <v>59.83</v>
      </c>
      <c r="I46" s="674">
        <f t="shared" ref="I46" si="33">I44+F45</f>
        <v>6775.8459999999995</v>
      </c>
      <c r="J46" s="639">
        <v>419.46199999999999</v>
      </c>
      <c r="K46" s="675">
        <f t="shared" ref="K46" si="34">F45+F47</f>
        <v>838.81999999999994</v>
      </c>
      <c r="L46" s="638">
        <v>370.5</v>
      </c>
      <c r="M46" s="639">
        <v>222</v>
      </c>
      <c r="N46" s="639">
        <v>199</v>
      </c>
      <c r="O46" s="639">
        <v>422</v>
      </c>
      <c r="P46" s="639">
        <v>219</v>
      </c>
      <c r="Q46" s="639">
        <v>203</v>
      </c>
      <c r="R46" s="639">
        <v>422</v>
      </c>
      <c r="S46" s="669" t="s">
        <v>294</v>
      </c>
      <c r="T46" s="669" t="s">
        <v>295</v>
      </c>
      <c r="U46" s="672">
        <v>426056.03899999999</v>
      </c>
      <c r="V46" s="672">
        <v>2495951.6639999999</v>
      </c>
      <c r="W46" s="640"/>
      <c r="X46" s="673" t="s">
        <v>195</v>
      </c>
      <c r="Y46" s="673" t="s">
        <v>195</v>
      </c>
      <c r="Z46" s="673" t="s">
        <v>195</v>
      </c>
      <c r="AA46" s="673" t="s">
        <v>195</v>
      </c>
    </row>
    <row r="47" spans="1:27" ht="31" customHeight="1" x14ac:dyDescent="0.35">
      <c r="A47" s="281"/>
      <c r="B47" s="639" t="s">
        <v>186</v>
      </c>
      <c r="C47" s="669"/>
      <c r="D47" s="669"/>
      <c r="E47" s="669"/>
      <c r="F47" s="670">
        <v>426.82</v>
      </c>
      <c r="G47" s="670"/>
      <c r="H47" s="639"/>
      <c r="I47" s="674"/>
      <c r="J47" s="639"/>
      <c r="K47" s="671"/>
      <c r="L47" s="641"/>
      <c r="M47" s="639"/>
      <c r="N47" s="639"/>
      <c r="O47" s="639"/>
      <c r="P47" s="639"/>
      <c r="Q47" s="639"/>
      <c r="R47" s="639"/>
      <c r="S47" s="669"/>
      <c r="T47" s="669"/>
      <c r="U47" s="672"/>
      <c r="V47" s="672"/>
      <c r="W47" s="640" t="s">
        <v>296</v>
      </c>
      <c r="X47" s="673"/>
      <c r="Y47" s="283"/>
      <c r="Z47" s="283"/>
      <c r="AA47" s="283"/>
    </row>
    <row r="48" spans="1:27" ht="31" customHeight="1" x14ac:dyDescent="0.35">
      <c r="A48" s="289">
        <v>20</v>
      </c>
      <c r="B48" s="639" t="s">
        <v>297</v>
      </c>
      <c r="C48" s="669" t="s">
        <v>298</v>
      </c>
      <c r="D48" s="669" t="s">
        <v>289</v>
      </c>
      <c r="E48" s="669" t="s">
        <v>299</v>
      </c>
      <c r="F48" s="670"/>
      <c r="G48" s="670">
        <v>838.81999999999994</v>
      </c>
      <c r="H48" s="639">
        <v>51.32</v>
      </c>
      <c r="I48" s="674">
        <f t="shared" ref="I48" si="35">I46+F47</f>
        <v>7202.6659999999993</v>
      </c>
      <c r="J48" s="639">
        <v>426.13499999999999</v>
      </c>
      <c r="K48" s="675">
        <f t="shared" ref="K48" si="36">F47+F49</f>
        <v>763.81999999999994</v>
      </c>
      <c r="L48" s="638">
        <v>370.5</v>
      </c>
      <c r="M48" s="639">
        <v>229</v>
      </c>
      <c r="N48" s="639">
        <v>167</v>
      </c>
      <c r="O48" s="639">
        <v>396</v>
      </c>
      <c r="P48" s="639">
        <v>226</v>
      </c>
      <c r="Q48" s="639">
        <v>168</v>
      </c>
      <c r="R48" s="639">
        <v>394</v>
      </c>
      <c r="S48" s="669" t="s">
        <v>300</v>
      </c>
      <c r="T48" s="669" t="s">
        <v>301</v>
      </c>
      <c r="U48" s="672">
        <v>426480</v>
      </c>
      <c r="V48" s="672">
        <v>2496000.9900000002</v>
      </c>
      <c r="W48" s="640"/>
      <c r="X48" s="673" t="s">
        <v>195</v>
      </c>
      <c r="Y48" s="673" t="s">
        <v>195</v>
      </c>
      <c r="Z48" s="673" t="s">
        <v>195</v>
      </c>
      <c r="AA48" s="673" t="s">
        <v>195</v>
      </c>
    </row>
    <row r="49" spans="1:27" ht="31" customHeight="1" x14ac:dyDescent="0.35">
      <c r="A49" s="281"/>
      <c r="B49" s="639" t="s">
        <v>186</v>
      </c>
      <c r="C49" s="669"/>
      <c r="D49" s="669"/>
      <c r="E49" s="669"/>
      <c r="F49" s="670">
        <v>337</v>
      </c>
      <c r="G49" s="670"/>
      <c r="H49" s="639"/>
      <c r="I49" s="674"/>
      <c r="J49" s="639"/>
      <c r="K49" s="671"/>
      <c r="L49" s="641"/>
      <c r="M49" s="639"/>
      <c r="N49" s="639"/>
      <c r="O49" s="639"/>
      <c r="P49" s="639"/>
      <c r="Q49" s="639"/>
      <c r="R49" s="639"/>
      <c r="S49" s="669"/>
      <c r="T49" s="669"/>
      <c r="U49" s="672"/>
      <c r="V49" s="672"/>
      <c r="W49" s="640" t="s">
        <v>302</v>
      </c>
      <c r="X49" s="673"/>
      <c r="Y49" s="283"/>
      <c r="Z49" s="283"/>
      <c r="AA49" s="283"/>
    </row>
    <row r="50" spans="1:27" ht="31" customHeight="1" x14ac:dyDescent="0.35">
      <c r="A50" s="289">
        <v>21</v>
      </c>
      <c r="B50" s="639" t="s">
        <v>186</v>
      </c>
      <c r="C50" s="669" t="s">
        <v>303</v>
      </c>
      <c r="D50" s="669" t="s">
        <v>65</v>
      </c>
      <c r="E50" s="669" t="s">
        <v>186</v>
      </c>
      <c r="F50" s="670"/>
      <c r="G50" s="670" t="s">
        <v>186</v>
      </c>
      <c r="H50" s="639">
        <v>59.83</v>
      </c>
      <c r="I50" s="674">
        <f t="shared" ref="I50" si="37">I48+F49</f>
        <v>7539.6659999999993</v>
      </c>
      <c r="J50" s="639">
        <v>423.38099999999997</v>
      </c>
      <c r="K50" s="675">
        <f t="shared" ref="K50" si="38">F49+F51</f>
        <v>791</v>
      </c>
      <c r="L50" s="638">
        <v>370.5</v>
      </c>
      <c r="M50" s="639">
        <v>171</v>
      </c>
      <c r="N50" s="639">
        <v>254</v>
      </c>
      <c r="O50" s="639">
        <v>424</v>
      </c>
      <c r="P50" s="639">
        <v>170</v>
      </c>
      <c r="Q50" s="639">
        <v>247</v>
      </c>
      <c r="R50" s="639">
        <v>418</v>
      </c>
      <c r="S50" s="669" t="s">
        <v>304</v>
      </c>
      <c r="T50" s="669" t="s">
        <v>305</v>
      </c>
      <c r="U50" s="672">
        <v>426807.60499999998</v>
      </c>
      <c r="V50" s="672">
        <v>2495921.9720000001</v>
      </c>
      <c r="W50" s="640"/>
      <c r="X50" s="673" t="s">
        <v>195</v>
      </c>
      <c r="Y50" s="673" t="s">
        <v>195</v>
      </c>
      <c r="Z50" s="673" t="s">
        <v>195</v>
      </c>
      <c r="AA50" s="673" t="s">
        <v>195</v>
      </c>
    </row>
    <row r="51" spans="1:27" ht="31" customHeight="1" x14ac:dyDescent="0.35">
      <c r="A51" s="281"/>
      <c r="B51" s="639" t="s">
        <v>186</v>
      </c>
      <c r="C51" s="669"/>
      <c r="D51" s="669"/>
      <c r="E51" s="669"/>
      <c r="F51" s="670">
        <v>454</v>
      </c>
      <c r="G51" s="670"/>
      <c r="H51" s="639"/>
      <c r="I51" s="674"/>
      <c r="J51" s="639"/>
      <c r="K51" s="671"/>
      <c r="L51" s="641"/>
      <c r="M51" s="639"/>
      <c r="N51" s="639"/>
      <c r="O51" s="639"/>
      <c r="P51" s="639"/>
      <c r="Q51" s="639"/>
      <c r="R51" s="639"/>
      <c r="S51" s="669"/>
      <c r="T51" s="669"/>
      <c r="U51" s="672"/>
      <c r="V51" s="672"/>
      <c r="W51" s="640" t="s">
        <v>306</v>
      </c>
      <c r="X51" s="673"/>
      <c r="Y51" s="283"/>
      <c r="Z51" s="283"/>
      <c r="AA51" s="283"/>
    </row>
    <row r="52" spans="1:27" ht="31" customHeight="1" x14ac:dyDescent="0.35">
      <c r="A52" s="289">
        <v>22</v>
      </c>
      <c r="B52" s="639" t="s">
        <v>186</v>
      </c>
      <c r="C52" s="669" t="s">
        <v>307</v>
      </c>
      <c r="D52" s="669" t="s">
        <v>65</v>
      </c>
      <c r="E52" s="669" t="s">
        <v>186</v>
      </c>
      <c r="F52" s="670"/>
      <c r="G52" s="670" t="s">
        <v>186</v>
      </c>
      <c r="H52" s="639">
        <v>59.83</v>
      </c>
      <c r="I52" s="674">
        <f t="shared" ref="I52" si="39">I50+F51</f>
        <v>7993.6659999999993</v>
      </c>
      <c r="J52" s="639">
        <v>416.89</v>
      </c>
      <c r="K52" s="675">
        <f t="shared" ref="K52" si="40">F51+F53</f>
        <v>798.90599999999995</v>
      </c>
      <c r="L52" s="638">
        <v>370.5</v>
      </c>
      <c r="M52" s="639">
        <v>202</v>
      </c>
      <c r="N52" s="639">
        <v>242</v>
      </c>
      <c r="O52" s="639">
        <v>443</v>
      </c>
      <c r="P52" s="639">
        <v>209</v>
      </c>
      <c r="Q52" s="639">
        <v>224</v>
      </c>
      <c r="R52" s="639">
        <v>433</v>
      </c>
      <c r="S52" s="669" t="s">
        <v>308</v>
      </c>
      <c r="T52" s="669" t="s">
        <v>309</v>
      </c>
      <c r="U52" s="672">
        <v>427248.94900000002</v>
      </c>
      <c r="V52" s="672">
        <v>2495815.5210000002</v>
      </c>
      <c r="W52" s="640"/>
      <c r="X52" s="673" t="s">
        <v>195</v>
      </c>
      <c r="Y52" s="673" t="s">
        <v>195</v>
      </c>
      <c r="Z52" s="673" t="s">
        <v>195</v>
      </c>
      <c r="AA52" s="673" t="s">
        <v>195</v>
      </c>
    </row>
    <row r="53" spans="1:27" ht="31" customHeight="1" x14ac:dyDescent="0.35">
      <c r="A53" s="281"/>
      <c r="B53" s="639" t="s">
        <v>186</v>
      </c>
      <c r="C53" s="669"/>
      <c r="D53" s="669"/>
      <c r="E53" s="669"/>
      <c r="F53" s="670">
        <v>344.90600000000001</v>
      </c>
      <c r="G53" s="670"/>
      <c r="H53" s="639"/>
      <c r="I53" s="674"/>
      <c r="J53" s="639"/>
      <c r="K53" s="671"/>
      <c r="L53" s="641"/>
      <c r="M53" s="639"/>
      <c r="N53" s="639"/>
      <c r="O53" s="639"/>
      <c r="P53" s="639"/>
      <c r="Q53" s="639"/>
      <c r="R53" s="639"/>
      <c r="S53" s="669"/>
      <c r="T53" s="669"/>
      <c r="U53" s="672"/>
      <c r="V53" s="672"/>
      <c r="W53" s="640" t="s">
        <v>310</v>
      </c>
      <c r="X53" s="673"/>
      <c r="Y53" s="283"/>
      <c r="Z53" s="283"/>
      <c r="AA53" s="283"/>
    </row>
    <row r="54" spans="1:27" ht="31" customHeight="1" x14ac:dyDescent="0.35">
      <c r="A54" s="289">
        <v>23</v>
      </c>
      <c r="B54" s="639" t="s">
        <v>311</v>
      </c>
      <c r="C54" s="669" t="s">
        <v>312</v>
      </c>
      <c r="D54" s="669" t="s">
        <v>276</v>
      </c>
      <c r="E54" s="669" t="s">
        <v>313</v>
      </c>
      <c r="F54" s="670"/>
      <c r="G54" s="670">
        <v>1135.9100000000001</v>
      </c>
      <c r="H54" s="639">
        <v>57.32</v>
      </c>
      <c r="I54" s="674">
        <f t="shared" ref="I54" si="41">I52+F53</f>
        <v>8338.5720000000001</v>
      </c>
      <c r="J54" s="639">
        <v>400.86099999999999</v>
      </c>
      <c r="K54" s="675">
        <f t="shared" ref="K54" si="42">F53+F55</f>
        <v>743.90599999999995</v>
      </c>
      <c r="L54" s="638">
        <v>370.5</v>
      </c>
      <c r="M54" s="639">
        <v>104</v>
      </c>
      <c r="N54" s="639">
        <v>258</v>
      </c>
      <c r="O54" s="639">
        <v>362</v>
      </c>
      <c r="P54" s="639">
        <v>122</v>
      </c>
      <c r="Q54" s="639">
        <v>243</v>
      </c>
      <c r="R54" s="639">
        <v>365</v>
      </c>
      <c r="S54" s="669" t="s">
        <v>314</v>
      </c>
      <c r="T54" s="669" t="s">
        <v>315</v>
      </c>
      <c r="U54" s="672">
        <v>427584.24</v>
      </c>
      <c r="V54" s="672">
        <v>2495734.65</v>
      </c>
      <c r="W54" s="640"/>
      <c r="X54" s="673" t="s">
        <v>195</v>
      </c>
      <c r="Y54" s="673" t="s">
        <v>195</v>
      </c>
      <c r="Z54" s="673" t="s">
        <v>195</v>
      </c>
      <c r="AA54" s="673" t="s">
        <v>195</v>
      </c>
    </row>
    <row r="55" spans="1:27" ht="31" customHeight="1" x14ac:dyDescent="0.35">
      <c r="A55" s="281"/>
      <c r="B55" s="639" t="s">
        <v>186</v>
      </c>
      <c r="C55" s="669"/>
      <c r="D55" s="669"/>
      <c r="E55" s="669"/>
      <c r="F55" s="670">
        <v>399</v>
      </c>
      <c r="G55" s="670"/>
      <c r="H55" s="639"/>
      <c r="I55" s="674"/>
      <c r="J55" s="639"/>
      <c r="K55" s="671"/>
      <c r="L55" s="641"/>
      <c r="M55" s="639"/>
      <c r="N55" s="639"/>
      <c r="O55" s="639"/>
      <c r="P55" s="639"/>
      <c r="Q55" s="639"/>
      <c r="R55" s="639"/>
      <c r="S55" s="669"/>
      <c r="T55" s="669"/>
      <c r="U55" s="672"/>
      <c r="V55" s="672"/>
      <c r="W55" s="640" t="s">
        <v>316</v>
      </c>
      <c r="X55" s="673"/>
      <c r="Y55" s="283"/>
      <c r="Z55" s="283"/>
      <c r="AA55" s="283"/>
    </row>
    <row r="56" spans="1:27" ht="31" customHeight="1" x14ac:dyDescent="0.35">
      <c r="A56" s="289">
        <v>24</v>
      </c>
      <c r="B56" s="639" t="s">
        <v>186</v>
      </c>
      <c r="C56" s="669" t="s">
        <v>317</v>
      </c>
      <c r="D56" s="669" t="s">
        <v>65</v>
      </c>
      <c r="E56" s="669" t="s">
        <v>186</v>
      </c>
      <c r="F56" s="670"/>
      <c r="G56" s="670" t="s">
        <v>186</v>
      </c>
      <c r="H56" s="639">
        <v>59.83</v>
      </c>
      <c r="I56" s="674">
        <f t="shared" ref="I56" si="43">I54+F55</f>
        <v>8737.5720000000001</v>
      </c>
      <c r="J56" s="639">
        <v>391.017</v>
      </c>
      <c r="K56" s="675">
        <f t="shared" ref="K56" si="44">F55+F57</f>
        <v>778.98399999999992</v>
      </c>
      <c r="L56" s="638">
        <v>370.5</v>
      </c>
      <c r="M56" s="639">
        <v>142</v>
      </c>
      <c r="N56" s="639">
        <v>210</v>
      </c>
      <c r="O56" s="639">
        <v>352</v>
      </c>
      <c r="P56" s="639">
        <v>157</v>
      </c>
      <c r="Q56" s="639">
        <v>205</v>
      </c>
      <c r="R56" s="639">
        <v>362</v>
      </c>
      <c r="S56" s="669" t="s">
        <v>318</v>
      </c>
      <c r="T56" s="669" t="s">
        <v>319</v>
      </c>
      <c r="U56" s="672">
        <v>427980.56900000002</v>
      </c>
      <c r="V56" s="672">
        <v>2495780.7379999999</v>
      </c>
      <c r="W56" s="640"/>
      <c r="X56" s="673" t="s">
        <v>195</v>
      </c>
      <c r="Y56" s="673" t="s">
        <v>195</v>
      </c>
      <c r="Z56" s="673" t="s">
        <v>195</v>
      </c>
      <c r="AA56" s="673" t="s">
        <v>195</v>
      </c>
    </row>
    <row r="57" spans="1:27" ht="31" customHeight="1" x14ac:dyDescent="0.35">
      <c r="A57" s="281"/>
      <c r="B57" s="639" t="s">
        <v>186</v>
      </c>
      <c r="C57" s="669"/>
      <c r="D57" s="669"/>
      <c r="E57" s="669"/>
      <c r="F57" s="670">
        <v>379.98399999999998</v>
      </c>
      <c r="G57" s="670"/>
      <c r="H57" s="639"/>
      <c r="I57" s="674"/>
      <c r="J57" s="639"/>
      <c r="K57" s="671"/>
      <c r="L57" s="641"/>
      <c r="M57" s="639"/>
      <c r="N57" s="639"/>
      <c r="O57" s="639"/>
      <c r="P57" s="639"/>
      <c r="Q57" s="639"/>
      <c r="R57" s="639"/>
      <c r="S57" s="669"/>
      <c r="T57" s="669"/>
      <c r="U57" s="672"/>
      <c r="V57" s="672"/>
      <c r="W57" s="640" t="s">
        <v>320</v>
      </c>
      <c r="X57" s="673"/>
      <c r="Y57" s="283"/>
      <c r="Z57" s="283"/>
      <c r="AA57" s="283"/>
    </row>
    <row r="58" spans="1:27" ht="31" customHeight="1" x14ac:dyDescent="0.35">
      <c r="A58" s="289">
        <v>25</v>
      </c>
      <c r="B58" s="639" t="s">
        <v>321</v>
      </c>
      <c r="C58" s="669" t="s">
        <v>322</v>
      </c>
      <c r="D58" s="669" t="s">
        <v>323</v>
      </c>
      <c r="E58" s="669" t="s">
        <v>324</v>
      </c>
      <c r="F58" s="670"/>
      <c r="G58" s="670">
        <v>778.98</v>
      </c>
      <c r="H58" s="639">
        <v>48.32</v>
      </c>
      <c r="I58" s="674">
        <f t="shared" ref="I58" si="45">I56+F57</f>
        <v>9117.5560000000005</v>
      </c>
      <c r="J58" s="639">
        <v>392.94799999999998</v>
      </c>
      <c r="K58" s="675">
        <f t="shared" ref="K58" si="46">F57+F59</f>
        <v>843.98399999999992</v>
      </c>
      <c r="L58" s="638">
        <v>370.5</v>
      </c>
      <c r="M58" s="639">
        <v>171</v>
      </c>
      <c r="N58" s="639">
        <v>155</v>
      </c>
      <c r="O58" s="639">
        <v>326</v>
      </c>
      <c r="P58" s="639">
        <v>176</v>
      </c>
      <c r="Q58" s="639">
        <v>173</v>
      </c>
      <c r="R58" s="639">
        <v>349</v>
      </c>
      <c r="S58" s="669" t="s">
        <v>325</v>
      </c>
      <c r="T58" s="669" t="s">
        <v>326</v>
      </c>
      <c r="U58" s="672">
        <v>428358.01</v>
      </c>
      <c r="V58" s="672">
        <v>2495824.63</v>
      </c>
      <c r="W58" s="640"/>
      <c r="X58" s="673" t="s">
        <v>195</v>
      </c>
      <c r="Y58" s="673" t="s">
        <v>195</v>
      </c>
      <c r="Z58" s="673" t="s">
        <v>195</v>
      </c>
      <c r="AA58" s="673" t="s">
        <v>195</v>
      </c>
    </row>
    <row r="59" spans="1:27" ht="31" customHeight="1" x14ac:dyDescent="0.35">
      <c r="A59" s="281"/>
      <c r="B59" s="639" t="s">
        <v>186</v>
      </c>
      <c r="C59" s="669"/>
      <c r="D59" s="669"/>
      <c r="E59" s="669"/>
      <c r="F59" s="670">
        <v>464</v>
      </c>
      <c r="G59" s="670"/>
      <c r="H59" s="639"/>
      <c r="I59" s="674"/>
      <c r="J59" s="639"/>
      <c r="K59" s="671"/>
      <c r="L59" s="641"/>
      <c r="M59" s="639"/>
      <c r="N59" s="639"/>
      <c r="O59" s="639"/>
      <c r="P59" s="639"/>
      <c r="Q59" s="639"/>
      <c r="R59" s="639"/>
      <c r="S59" s="669"/>
      <c r="T59" s="669"/>
      <c r="U59" s="672"/>
      <c r="V59" s="672"/>
      <c r="W59" s="640" t="s">
        <v>327</v>
      </c>
      <c r="X59" s="673"/>
      <c r="Y59" s="283"/>
      <c r="Z59" s="283"/>
      <c r="AA59" s="283"/>
    </row>
    <row r="60" spans="1:27" ht="31" customHeight="1" x14ac:dyDescent="0.35">
      <c r="A60" s="289">
        <v>26</v>
      </c>
      <c r="B60" s="639" t="s">
        <v>186</v>
      </c>
      <c r="C60" s="669" t="s">
        <v>328</v>
      </c>
      <c r="D60" s="669" t="s">
        <v>120</v>
      </c>
      <c r="E60" s="669" t="s">
        <v>186</v>
      </c>
      <c r="F60" s="670"/>
      <c r="G60" s="670" t="s">
        <v>186</v>
      </c>
      <c r="H60" s="639">
        <v>62.83</v>
      </c>
      <c r="I60" s="674">
        <f t="shared" ref="I60" si="47">I58+F59</f>
        <v>9581.5560000000005</v>
      </c>
      <c r="J60" s="639">
        <v>404.30599999999998</v>
      </c>
      <c r="K60" s="675">
        <f t="shared" ref="K60" si="48">F59+F61</f>
        <v>828</v>
      </c>
      <c r="L60" s="638">
        <v>370.5</v>
      </c>
      <c r="M60" s="639">
        <v>311</v>
      </c>
      <c r="N60" s="639">
        <v>265</v>
      </c>
      <c r="O60" s="639">
        <v>575</v>
      </c>
      <c r="P60" s="639">
        <v>293</v>
      </c>
      <c r="Q60" s="639">
        <v>246</v>
      </c>
      <c r="R60" s="639">
        <v>539</v>
      </c>
      <c r="S60" s="669" t="s">
        <v>329</v>
      </c>
      <c r="T60" s="669" t="s">
        <v>330</v>
      </c>
      <c r="U60" s="672">
        <v>428735.663</v>
      </c>
      <c r="V60" s="672">
        <v>2495555.048</v>
      </c>
      <c r="W60" s="640"/>
      <c r="X60" s="673" t="s">
        <v>195</v>
      </c>
      <c r="Y60" s="673" t="s">
        <v>195</v>
      </c>
      <c r="Z60" s="673" t="s">
        <v>195</v>
      </c>
      <c r="AA60" s="673" t="s">
        <v>195</v>
      </c>
    </row>
    <row r="61" spans="1:27" ht="31" customHeight="1" x14ac:dyDescent="0.35">
      <c r="A61" s="281"/>
      <c r="B61" s="639" t="s">
        <v>186</v>
      </c>
      <c r="C61" s="669"/>
      <c r="D61" s="669"/>
      <c r="E61" s="669"/>
      <c r="F61" s="670">
        <v>364</v>
      </c>
      <c r="G61" s="670"/>
      <c r="H61" s="639"/>
      <c r="I61" s="674"/>
      <c r="J61" s="639"/>
      <c r="K61" s="671"/>
      <c r="L61" s="641"/>
      <c r="M61" s="639"/>
      <c r="N61" s="639"/>
      <c r="O61" s="639"/>
      <c r="P61" s="639"/>
      <c r="Q61" s="639"/>
      <c r="R61" s="639"/>
      <c r="S61" s="669"/>
      <c r="T61" s="669"/>
      <c r="U61" s="672"/>
      <c r="V61" s="672"/>
      <c r="W61" s="640" t="s">
        <v>331</v>
      </c>
      <c r="X61" s="673"/>
      <c r="Y61" s="283"/>
      <c r="Z61" s="283"/>
      <c r="AA61" s="283"/>
    </row>
    <row r="62" spans="1:27" ht="31" customHeight="1" x14ac:dyDescent="0.35">
      <c r="A62" s="289">
        <v>27</v>
      </c>
      <c r="B62" s="639" t="s">
        <v>186</v>
      </c>
      <c r="C62" s="669" t="s">
        <v>332</v>
      </c>
      <c r="D62" s="669" t="s">
        <v>65</v>
      </c>
      <c r="E62" s="669" t="s">
        <v>186</v>
      </c>
      <c r="F62" s="670"/>
      <c r="G62" s="670" t="s">
        <v>186</v>
      </c>
      <c r="H62" s="639">
        <v>59.83</v>
      </c>
      <c r="I62" s="674">
        <f t="shared" ref="I62" si="49">I60+F61</f>
        <v>9945.5560000000005</v>
      </c>
      <c r="J62" s="639">
        <v>390.36500000000001</v>
      </c>
      <c r="K62" s="675">
        <f t="shared" ref="K62" si="50">F61+F63</f>
        <v>818</v>
      </c>
      <c r="L62" s="638">
        <v>370.5</v>
      </c>
      <c r="M62" s="639">
        <v>101</v>
      </c>
      <c r="N62" s="639">
        <v>223</v>
      </c>
      <c r="O62" s="639">
        <v>323</v>
      </c>
      <c r="P62" s="639">
        <v>120</v>
      </c>
      <c r="Q62" s="639">
        <v>224</v>
      </c>
      <c r="R62" s="639">
        <v>344</v>
      </c>
      <c r="S62" s="669" t="s">
        <v>333</v>
      </c>
      <c r="T62" s="669" t="s">
        <v>334</v>
      </c>
      <c r="U62" s="672">
        <v>429031.92499999999</v>
      </c>
      <c r="V62" s="672">
        <v>2495343.5660000001</v>
      </c>
      <c r="W62" s="640"/>
      <c r="X62" s="673" t="s">
        <v>195</v>
      </c>
      <c r="Y62" s="673" t="s">
        <v>195</v>
      </c>
      <c r="Z62" s="673" t="s">
        <v>195</v>
      </c>
      <c r="AA62" s="673" t="s">
        <v>195</v>
      </c>
    </row>
    <row r="63" spans="1:27" ht="31" customHeight="1" x14ac:dyDescent="0.35">
      <c r="A63" s="281"/>
      <c r="B63" s="639" t="s">
        <v>186</v>
      </c>
      <c r="C63" s="669"/>
      <c r="D63" s="669"/>
      <c r="E63" s="669"/>
      <c r="F63" s="670">
        <v>454</v>
      </c>
      <c r="G63" s="670"/>
      <c r="H63" s="639"/>
      <c r="I63" s="674"/>
      <c r="J63" s="639"/>
      <c r="K63" s="671"/>
      <c r="L63" s="641"/>
      <c r="M63" s="639"/>
      <c r="N63" s="639"/>
      <c r="O63" s="639"/>
      <c r="P63" s="639"/>
      <c r="Q63" s="639"/>
      <c r="R63" s="639"/>
      <c r="S63" s="669"/>
      <c r="T63" s="669"/>
      <c r="U63" s="672"/>
      <c r="V63" s="672"/>
      <c r="W63" s="640" t="s">
        <v>335</v>
      </c>
      <c r="X63" s="673"/>
      <c r="Y63" s="283"/>
      <c r="Z63" s="283"/>
      <c r="AA63" s="283"/>
    </row>
    <row r="64" spans="1:27" ht="31" customHeight="1" x14ac:dyDescent="0.35">
      <c r="A64" s="289">
        <v>28</v>
      </c>
      <c r="B64" s="639" t="s">
        <v>186</v>
      </c>
      <c r="C64" s="669" t="s">
        <v>336</v>
      </c>
      <c r="D64" s="669" t="s">
        <v>65</v>
      </c>
      <c r="E64" s="669" t="s">
        <v>186</v>
      </c>
      <c r="F64" s="670"/>
      <c r="G64" s="670" t="s">
        <v>186</v>
      </c>
      <c r="H64" s="639">
        <v>59.83</v>
      </c>
      <c r="I64" s="674">
        <f t="shared" ref="I64" si="51">I62+F63</f>
        <v>10399.556</v>
      </c>
      <c r="J64" s="639">
        <v>391.61599999999999</v>
      </c>
      <c r="K64" s="675">
        <f t="shared" ref="K64" si="52">F63+F65</f>
        <v>833.923</v>
      </c>
      <c r="L64" s="638">
        <v>370.5</v>
      </c>
      <c r="M64" s="639">
        <v>233</v>
      </c>
      <c r="N64" s="639">
        <v>257</v>
      </c>
      <c r="O64" s="639">
        <v>489</v>
      </c>
      <c r="P64" s="639">
        <v>232</v>
      </c>
      <c r="Q64" s="639">
        <v>242</v>
      </c>
      <c r="R64" s="639">
        <v>474</v>
      </c>
      <c r="S64" s="669" t="s">
        <v>337</v>
      </c>
      <c r="T64" s="669" t="s">
        <v>338</v>
      </c>
      <c r="U64" s="672">
        <v>429401.43800000002</v>
      </c>
      <c r="V64" s="672">
        <v>2495079.7930000001</v>
      </c>
      <c r="W64" s="640"/>
      <c r="X64" s="673" t="s">
        <v>195</v>
      </c>
      <c r="Y64" s="673" t="s">
        <v>195</v>
      </c>
      <c r="Z64" s="673" t="s">
        <v>195</v>
      </c>
      <c r="AA64" s="673" t="s">
        <v>195</v>
      </c>
    </row>
    <row r="65" spans="1:27" ht="31" customHeight="1" x14ac:dyDescent="0.35">
      <c r="A65" s="281"/>
      <c r="B65" s="639" t="s">
        <v>186</v>
      </c>
      <c r="C65" s="669"/>
      <c r="D65" s="669"/>
      <c r="E65" s="669"/>
      <c r="F65" s="670">
        <v>379.923</v>
      </c>
      <c r="G65" s="670"/>
      <c r="H65" s="639"/>
      <c r="I65" s="674"/>
      <c r="J65" s="639"/>
      <c r="K65" s="671"/>
      <c r="L65" s="641"/>
      <c r="M65" s="639"/>
      <c r="N65" s="639"/>
      <c r="O65" s="639"/>
      <c r="P65" s="639"/>
      <c r="Q65" s="639"/>
      <c r="R65" s="639"/>
      <c r="S65" s="669"/>
      <c r="T65" s="669"/>
      <c r="U65" s="672"/>
      <c r="V65" s="672"/>
      <c r="W65" s="640" t="s">
        <v>217</v>
      </c>
      <c r="X65" s="673"/>
      <c r="Y65" s="283"/>
      <c r="Z65" s="283"/>
      <c r="AA65" s="283"/>
    </row>
    <row r="66" spans="1:27" ht="31" customHeight="1" x14ac:dyDescent="0.35">
      <c r="A66" s="289">
        <v>29</v>
      </c>
      <c r="B66" s="639" t="s">
        <v>339</v>
      </c>
      <c r="C66" s="669" t="s">
        <v>340</v>
      </c>
      <c r="D66" s="669" t="s">
        <v>213</v>
      </c>
      <c r="E66" s="669" t="s">
        <v>341</v>
      </c>
      <c r="F66" s="670"/>
      <c r="G66" s="670">
        <v>1661.92</v>
      </c>
      <c r="H66" s="639">
        <v>51.32</v>
      </c>
      <c r="I66" s="674">
        <f t="shared" ref="I66" si="53">I64+F65</f>
        <v>10779.479000000001</v>
      </c>
      <c r="J66" s="639">
        <v>380.36700000000002</v>
      </c>
      <c r="K66" s="675">
        <f t="shared" ref="K66" si="54">F65+F67</f>
        <v>802.68499999999995</v>
      </c>
      <c r="L66" s="638">
        <v>370.5</v>
      </c>
      <c r="M66" s="639">
        <v>124</v>
      </c>
      <c r="N66" s="639">
        <v>210</v>
      </c>
      <c r="O66" s="639">
        <v>334</v>
      </c>
      <c r="P66" s="639">
        <v>140</v>
      </c>
      <c r="Q66" s="639">
        <v>211</v>
      </c>
      <c r="R66" s="639">
        <v>350</v>
      </c>
      <c r="S66" s="669" t="s">
        <v>342</v>
      </c>
      <c r="T66" s="669" t="s">
        <v>343</v>
      </c>
      <c r="U66" s="672">
        <v>429710.66</v>
      </c>
      <c r="V66" s="672">
        <v>2494859.06</v>
      </c>
      <c r="W66" s="640"/>
      <c r="X66" s="673" t="s">
        <v>195</v>
      </c>
      <c r="Y66" s="673" t="s">
        <v>195</v>
      </c>
      <c r="Z66" s="673" t="s">
        <v>195</v>
      </c>
      <c r="AA66" s="673" t="s">
        <v>195</v>
      </c>
    </row>
    <row r="67" spans="1:27" ht="31" customHeight="1" x14ac:dyDescent="0.35">
      <c r="A67" s="281"/>
      <c r="B67" s="639" t="s">
        <v>186</v>
      </c>
      <c r="C67" s="669"/>
      <c r="D67" s="669"/>
      <c r="E67" s="669"/>
      <c r="F67" s="670">
        <v>422.762</v>
      </c>
      <c r="G67" s="670"/>
      <c r="H67" s="639"/>
      <c r="I67" s="674"/>
      <c r="J67" s="639"/>
      <c r="K67" s="671"/>
      <c r="L67" s="641"/>
      <c r="M67" s="639"/>
      <c r="N67" s="639"/>
      <c r="O67" s="639"/>
      <c r="P67" s="639"/>
      <c r="Q67" s="639"/>
      <c r="R67" s="639"/>
      <c r="S67" s="669"/>
      <c r="T67" s="669"/>
      <c r="U67" s="672"/>
      <c r="V67" s="672"/>
      <c r="W67" s="640"/>
      <c r="X67" s="673"/>
      <c r="Y67" s="283"/>
      <c r="Z67" s="283"/>
      <c r="AA67" s="283"/>
    </row>
    <row r="68" spans="1:27" ht="31" customHeight="1" x14ac:dyDescent="0.35">
      <c r="A68" s="289">
        <v>30</v>
      </c>
      <c r="B68" s="639" t="s">
        <v>344</v>
      </c>
      <c r="C68" s="669" t="s">
        <v>345</v>
      </c>
      <c r="D68" s="669" t="s">
        <v>346</v>
      </c>
      <c r="E68" s="669" t="s">
        <v>347</v>
      </c>
      <c r="F68" s="670"/>
      <c r="G68" s="670">
        <v>422.76</v>
      </c>
      <c r="H68" s="639">
        <v>48.32</v>
      </c>
      <c r="I68" s="674">
        <f t="shared" ref="I68" si="55">I66+F67</f>
        <v>11202.241000000002</v>
      </c>
      <c r="J68" s="639">
        <v>383.81700000000001</v>
      </c>
      <c r="K68" s="675">
        <f t="shared" ref="K68" si="56">F67+F69</f>
        <v>868.76199999999994</v>
      </c>
      <c r="L68" s="638">
        <v>370.5</v>
      </c>
      <c r="M68" s="639">
        <v>214</v>
      </c>
      <c r="N68" s="639">
        <v>259</v>
      </c>
      <c r="O68" s="639">
        <v>473</v>
      </c>
      <c r="P68" s="639">
        <v>214</v>
      </c>
      <c r="Q68" s="639">
        <v>252</v>
      </c>
      <c r="R68" s="639">
        <v>465</v>
      </c>
      <c r="S68" s="669" t="s">
        <v>348</v>
      </c>
      <c r="T68" s="669" t="s">
        <v>349</v>
      </c>
      <c r="U68" s="672">
        <v>430128.48</v>
      </c>
      <c r="V68" s="672">
        <v>2494923.5099999998</v>
      </c>
      <c r="W68" s="640"/>
      <c r="X68" s="673" t="s">
        <v>195</v>
      </c>
      <c r="Y68" s="673" t="s">
        <v>195</v>
      </c>
      <c r="Z68" s="673" t="s">
        <v>195</v>
      </c>
      <c r="AA68" s="673" t="s">
        <v>195</v>
      </c>
    </row>
    <row r="69" spans="1:27" ht="31" customHeight="1" x14ac:dyDescent="0.35">
      <c r="A69" s="281"/>
      <c r="B69" s="639" t="s">
        <v>186</v>
      </c>
      <c r="C69" s="669"/>
      <c r="D69" s="669"/>
      <c r="E69" s="669"/>
      <c r="F69" s="670">
        <v>446</v>
      </c>
      <c r="G69" s="670"/>
      <c r="H69" s="639"/>
      <c r="I69" s="674"/>
      <c r="J69" s="639"/>
      <c r="K69" s="671"/>
      <c r="L69" s="641"/>
      <c r="M69" s="639"/>
      <c r="N69" s="639"/>
      <c r="O69" s="639"/>
      <c r="P69" s="639"/>
      <c r="Q69" s="639"/>
      <c r="R69" s="639"/>
      <c r="S69" s="669"/>
      <c r="T69" s="669"/>
      <c r="U69" s="672"/>
      <c r="V69" s="672"/>
      <c r="W69" s="640" t="s">
        <v>350</v>
      </c>
      <c r="X69" s="673"/>
      <c r="Y69" s="283"/>
      <c r="Z69" s="283"/>
      <c r="AA69" s="283"/>
    </row>
    <row r="70" spans="1:27" ht="31" customHeight="1" x14ac:dyDescent="0.35">
      <c r="A70" s="289">
        <v>31</v>
      </c>
      <c r="B70" s="639" t="s">
        <v>186</v>
      </c>
      <c r="C70" s="669" t="s">
        <v>351</v>
      </c>
      <c r="D70" s="669" t="s">
        <v>49</v>
      </c>
      <c r="E70" s="669" t="s">
        <v>186</v>
      </c>
      <c r="F70" s="670"/>
      <c r="G70" s="670" t="s">
        <v>186</v>
      </c>
      <c r="H70" s="639">
        <v>56.83</v>
      </c>
      <c r="I70" s="674">
        <f t="shared" ref="I70" si="57">I68+F69</f>
        <v>11648.241000000002</v>
      </c>
      <c r="J70" s="639">
        <v>371.72800000000001</v>
      </c>
      <c r="K70" s="675">
        <f t="shared" ref="K70" si="58">F69+F71</f>
        <v>835.71</v>
      </c>
      <c r="L70" s="638">
        <v>370.5</v>
      </c>
      <c r="M70" s="639">
        <v>188</v>
      </c>
      <c r="N70" s="639">
        <v>218</v>
      </c>
      <c r="O70" s="639">
        <v>406</v>
      </c>
      <c r="P70" s="639">
        <v>196</v>
      </c>
      <c r="Q70" s="639">
        <v>213</v>
      </c>
      <c r="R70" s="639">
        <v>409</v>
      </c>
      <c r="S70" s="669" t="s">
        <v>352</v>
      </c>
      <c r="T70" s="669" t="s">
        <v>353</v>
      </c>
      <c r="U70" s="672">
        <v>430541.02399999998</v>
      </c>
      <c r="V70" s="672">
        <v>2495092.9900000002</v>
      </c>
      <c r="W70" s="640"/>
      <c r="X70" s="673" t="s">
        <v>195</v>
      </c>
      <c r="Y70" s="673" t="s">
        <v>195</v>
      </c>
      <c r="Z70" s="673" t="s">
        <v>195</v>
      </c>
      <c r="AA70" s="673" t="s">
        <v>195</v>
      </c>
    </row>
    <row r="71" spans="1:27" ht="31" customHeight="1" x14ac:dyDescent="0.35">
      <c r="A71" s="281"/>
      <c r="B71" s="639" t="s">
        <v>186</v>
      </c>
      <c r="C71" s="669"/>
      <c r="D71" s="669"/>
      <c r="E71" s="669"/>
      <c r="F71" s="670">
        <v>389.71</v>
      </c>
      <c r="G71" s="670"/>
      <c r="H71" s="639"/>
      <c r="I71" s="674"/>
      <c r="J71" s="639"/>
      <c r="K71" s="671"/>
      <c r="L71" s="641"/>
      <c r="M71" s="639"/>
      <c r="N71" s="639"/>
      <c r="O71" s="639"/>
      <c r="P71" s="639"/>
      <c r="Q71" s="639"/>
      <c r="R71" s="639"/>
      <c r="S71" s="669"/>
      <c r="T71" s="669"/>
      <c r="U71" s="672"/>
      <c r="V71" s="672"/>
      <c r="W71" s="640" t="s">
        <v>196</v>
      </c>
      <c r="X71" s="673"/>
      <c r="Y71" s="283"/>
      <c r="Z71" s="283"/>
      <c r="AA71" s="283"/>
    </row>
    <row r="72" spans="1:27" ht="31" customHeight="1" x14ac:dyDescent="0.35">
      <c r="A72" s="289">
        <v>32</v>
      </c>
      <c r="B72" s="639" t="s">
        <v>354</v>
      </c>
      <c r="C72" s="669" t="s">
        <v>355</v>
      </c>
      <c r="D72" s="669" t="s">
        <v>356</v>
      </c>
      <c r="E72" s="669" t="s">
        <v>357</v>
      </c>
      <c r="F72" s="670"/>
      <c r="G72" s="670">
        <v>835.71</v>
      </c>
      <c r="H72" s="639">
        <v>54.32</v>
      </c>
      <c r="I72" s="674">
        <f t="shared" ref="I72" si="59">I70+F71</f>
        <v>12037.951000000001</v>
      </c>
      <c r="J72" s="639">
        <v>363.834</v>
      </c>
      <c r="K72" s="675">
        <f t="shared" ref="K72" si="60">F71+F73</f>
        <v>870.45900000000006</v>
      </c>
      <c r="L72" s="638">
        <v>370.5</v>
      </c>
      <c r="M72" s="639">
        <v>173</v>
      </c>
      <c r="N72" s="639">
        <v>270</v>
      </c>
      <c r="O72" s="639">
        <v>443</v>
      </c>
      <c r="P72" s="639">
        <v>178</v>
      </c>
      <c r="Q72" s="639">
        <v>265</v>
      </c>
      <c r="R72" s="639">
        <v>444</v>
      </c>
      <c r="S72" s="669" t="s">
        <v>358</v>
      </c>
      <c r="T72" s="669" t="s">
        <v>359</v>
      </c>
      <c r="U72" s="672">
        <v>430901.5</v>
      </c>
      <c r="V72" s="672">
        <v>2495241.08</v>
      </c>
      <c r="W72" s="640"/>
      <c r="X72" s="673" t="s">
        <v>194</v>
      </c>
      <c r="Y72" s="673" t="s">
        <v>195</v>
      </c>
      <c r="Z72" s="673" t="s">
        <v>195</v>
      </c>
      <c r="AA72" s="673" t="s">
        <v>195</v>
      </c>
    </row>
    <row r="73" spans="1:27" ht="31" customHeight="1" x14ac:dyDescent="0.35">
      <c r="A73" s="281"/>
      <c r="B73" s="639" t="s">
        <v>186</v>
      </c>
      <c r="C73" s="669"/>
      <c r="D73" s="669"/>
      <c r="E73" s="669"/>
      <c r="F73" s="670">
        <v>480.74900000000002</v>
      </c>
      <c r="G73" s="670"/>
      <c r="H73" s="639"/>
      <c r="I73" s="674"/>
      <c r="J73" s="639"/>
      <c r="K73" s="671"/>
      <c r="L73" s="641"/>
      <c r="M73" s="639"/>
      <c r="N73" s="639"/>
      <c r="O73" s="639"/>
      <c r="P73" s="639"/>
      <c r="Q73" s="639"/>
      <c r="R73" s="639"/>
      <c r="S73" s="669"/>
      <c r="T73" s="669"/>
      <c r="U73" s="672"/>
      <c r="V73" s="672"/>
      <c r="W73" s="640" t="s">
        <v>360</v>
      </c>
      <c r="X73" s="673"/>
      <c r="Y73" s="283"/>
      <c r="Z73" s="283"/>
      <c r="AA73" s="283"/>
    </row>
    <row r="74" spans="1:27" ht="31" customHeight="1" x14ac:dyDescent="0.35">
      <c r="A74" s="289">
        <v>33</v>
      </c>
      <c r="B74" s="639" t="s">
        <v>361</v>
      </c>
      <c r="C74" s="669" t="s">
        <v>362</v>
      </c>
      <c r="D74" s="669" t="s">
        <v>213</v>
      </c>
      <c r="E74" s="669" t="s">
        <v>363</v>
      </c>
      <c r="F74" s="670"/>
      <c r="G74" s="670">
        <v>480.75</v>
      </c>
      <c r="H74" s="639">
        <v>51.32</v>
      </c>
      <c r="I74" s="674">
        <f t="shared" ref="I74" si="61">I72+F73</f>
        <v>12518.7</v>
      </c>
      <c r="J74" s="639">
        <v>358.60300000000001</v>
      </c>
      <c r="K74" s="675">
        <f t="shared" ref="K74" si="62">F73+F75</f>
        <v>656.74900000000002</v>
      </c>
      <c r="L74" s="638">
        <v>370.5</v>
      </c>
      <c r="M74" s="639">
        <v>213</v>
      </c>
      <c r="N74" s="639">
        <v>232</v>
      </c>
      <c r="O74" s="639">
        <v>445</v>
      </c>
      <c r="P74" s="639">
        <v>218</v>
      </c>
      <c r="Q74" s="639">
        <v>143</v>
      </c>
      <c r="R74" s="639">
        <v>362</v>
      </c>
      <c r="S74" s="669" t="s">
        <v>364</v>
      </c>
      <c r="T74" s="669" t="s">
        <v>365</v>
      </c>
      <c r="U74" s="672">
        <v>431375.98700000002</v>
      </c>
      <c r="V74" s="672">
        <v>2495318.4210000001</v>
      </c>
      <c r="W74" s="640"/>
      <c r="X74" s="673" t="s">
        <v>194</v>
      </c>
      <c r="Y74" s="673" t="s">
        <v>195</v>
      </c>
      <c r="Z74" s="673" t="s">
        <v>195</v>
      </c>
      <c r="AA74" s="673" t="s">
        <v>195</v>
      </c>
    </row>
    <row r="75" spans="1:27" ht="31" customHeight="1" x14ac:dyDescent="0.35">
      <c r="A75" s="281"/>
      <c r="B75" s="639" t="s">
        <v>186</v>
      </c>
      <c r="C75" s="669"/>
      <c r="D75" s="669"/>
      <c r="E75" s="669"/>
      <c r="F75" s="670">
        <v>176</v>
      </c>
      <c r="G75" s="670"/>
      <c r="H75" s="639"/>
      <c r="I75" s="674"/>
      <c r="J75" s="639"/>
      <c r="K75" s="671"/>
      <c r="L75" s="641"/>
      <c r="M75" s="639"/>
      <c r="N75" s="639"/>
      <c r="O75" s="639"/>
      <c r="P75" s="639"/>
      <c r="Q75" s="639"/>
      <c r="R75" s="639"/>
      <c r="S75" s="669"/>
      <c r="T75" s="669"/>
      <c r="U75" s="672"/>
      <c r="V75" s="672"/>
      <c r="W75" s="640" t="s">
        <v>366</v>
      </c>
      <c r="X75" s="673"/>
      <c r="Y75" s="283"/>
      <c r="Z75" s="283"/>
      <c r="AA75" s="283"/>
    </row>
    <row r="76" spans="1:27" ht="31" customHeight="1" x14ac:dyDescent="0.35">
      <c r="A76" s="289">
        <v>34</v>
      </c>
      <c r="B76" s="639" t="s">
        <v>367</v>
      </c>
      <c r="C76" s="669" t="s">
        <v>368</v>
      </c>
      <c r="D76" s="669" t="s">
        <v>323</v>
      </c>
      <c r="E76" s="669" t="s">
        <v>369</v>
      </c>
      <c r="F76" s="670"/>
      <c r="G76" s="670">
        <v>176.13</v>
      </c>
      <c r="H76" s="639">
        <v>48.32</v>
      </c>
      <c r="I76" s="674">
        <f t="shared" ref="I76" si="63">I74+F75</f>
        <v>12694.7</v>
      </c>
      <c r="J76" s="639">
        <v>351.49200000000002</v>
      </c>
      <c r="K76" s="675">
        <f t="shared" ref="K76" si="64">F75+F77</f>
        <v>388</v>
      </c>
      <c r="L76" s="638">
        <v>370.5</v>
      </c>
      <c r="M76" s="639">
        <v>-56</v>
      </c>
      <c r="N76" s="639">
        <v>129</v>
      </c>
      <c r="O76" s="639">
        <v>73</v>
      </c>
      <c r="P76" s="639">
        <v>33</v>
      </c>
      <c r="Q76" s="639">
        <v>117</v>
      </c>
      <c r="R76" s="639">
        <v>150</v>
      </c>
      <c r="S76" s="669" t="s">
        <v>370</v>
      </c>
      <c r="T76" s="669" t="s">
        <v>371</v>
      </c>
      <c r="U76" s="672">
        <v>431522.61</v>
      </c>
      <c r="V76" s="672">
        <v>2495220.841</v>
      </c>
      <c r="W76" s="640"/>
      <c r="X76" s="673" t="s">
        <v>194</v>
      </c>
      <c r="Y76" s="673" t="s">
        <v>195</v>
      </c>
      <c r="Z76" s="673" t="s">
        <v>195</v>
      </c>
      <c r="AA76" s="673" t="s">
        <v>195</v>
      </c>
    </row>
    <row r="77" spans="1:27" ht="31" customHeight="1" x14ac:dyDescent="0.35">
      <c r="A77" s="281"/>
      <c r="B77" s="639" t="s">
        <v>186</v>
      </c>
      <c r="C77" s="669"/>
      <c r="D77" s="669"/>
      <c r="E77" s="669"/>
      <c r="F77" s="670">
        <v>212</v>
      </c>
      <c r="G77" s="670"/>
      <c r="H77" s="639"/>
      <c r="I77" s="674"/>
      <c r="J77" s="639"/>
      <c r="K77" s="671"/>
      <c r="L77" s="641"/>
      <c r="M77" s="639"/>
      <c r="N77" s="639"/>
      <c r="O77" s="639"/>
      <c r="P77" s="639"/>
      <c r="Q77" s="639"/>
      <c r="R77" s="639"/>
      <c r="S77" s="669"/>
      <c r="T77" s="669"/>
      <c r="U77" s="672"/>
      <c r="V77" s="672"/>
      <c r="W77" s="640" t="s">
        <v>372</v>
      </c>
      <c r="X77" s="673"/>
      <c r="Y77" s="283"/>
      <c r="Z77" s="283"/>
      <c r="AA77" s="283"/>
    </row>
    <row r="78" spans="1:27" ht="31" customHeight="1" x14ac:dyDescent="0.35">
      <c r="A78" s="289">
        <v>35</v>
      </c>
      <c r="B78" s="639" t="s">
        <v>373</v>
      </c>
      <c r="C78" s="669" t="s">
        <v>374</v>
      </c>
      <c r="D78" s="669" t="s">
        <v>206</v>
      </c>
      <c r="E78" s="669" t="s">
        <v>375</v>
      </c>
      <c r="F78" s="670"/>
      <c r="G78" s="670">
        <v>211.81</v>
      </c>
      <c r="H78" s="639">
        <v>45.32</v>
      </c>
      <c r="I78" s="674">
        <f t="shared" ref="I78" si="65">I76+F77</f>
        <v>12906.7</v>
      </c>
      <c r="J78" s="639">
        <v>352.36799999999999</v>
      </c>
      <c r="K78" s="675">
        <f t="shared" ref="K78" si="66">F77+F79</f>
        <v>432</v>
      </c>
      <c r="L78" s="638">
        <v>370.5</v>
      </c>
      <c r="M78" s="639">
        <v>83</v>
      </c>
      <c r="N78" s="639">
        <v>-12</v>
      </c>
      <c r="O78" s="639">
        <v>71</v>
      </c>
      <c r="P78" s="639">
        <v>95</v>
      </c>
      <c r="Q78" s="639">
        <v>52</v>
      </c>
      <c r="R78" s="639">
        <v>147</v>
      </c>
      <c r="S78" s="669" t="s">
        <v>376</v>
      </c>
      <c r="T78" s="669" t="s">
        <v>377</v>
      </c>
      <c r="U78" s="672">
        <v>431732.71</v>
      </c>
      <c r="V78" s="672">
        <v>2495247.67</v>
      </c>
      <c r="W78" s="640"/>
      <c r="X78" s="673" t="s">
        <v>194</v>
      </c>
      <c r="Y78" s="673" t="s">
        <v>195</v>
      </c>
      <c r="Z78" s="673" t="s">
        <v>195</v>
      </c>
      <c r="AA78" s="673" t="s">
        <v>195</v>
      </c>
    </row>
    <row r="79" spans="1:27" ht="31" customHeight="1" x14ac:dyDescent="0.35">
      <c r="A79" s="281"/>
      <c r="B79" s="639" t="s">
        <v>186</v>
      </c>
      <c r="C79" s="669"/>
      <c r="D79" s="669"/>
      <c r="E79" s="669"/>
      <c r="F79" s="670">
        <v>220</v>
      </c>
      <c r="G79" s="670"/>
      <c r="H79" s="639"/>
      <c r="I79" s="674"/>
      <c r="J79" s="639"/>
      <c r="K79" s="671"/>
      <c r="L79" s="641"/>
      <c r="M79" s="639"/>
      <c r="N79" s="639"/>
      <c r="O79" s="639"/>
      <c r="P79" s="639"/>
      <c r="Q79" s="639"/>
      <c r="R79" s="639"/>
      <c r="S79" s="669"/>
      <c r="T79" s="669"/>
      <c r="U79" s="672"/>
      <c r="V79" s="672"/>
      <c r="W79" s="640" t="s">
        <v>378</v>
      </c>
      <c r="X79" s="673"/>
      <c r="Y79" s="283"/>
      <c r="Z79" s="283"/>
      <c r="AA79" s="283"/>
    </row>
    <row r="80" spans="1:27" ht="31" customHeight="1" x14ac:dyDescent="0.35">
      <c r="A80" s="289">
        <v>36</v>
      </c>
      <c r="B80" s="639" t="s">
        <v>379</v>
      </c>
      <c r="C80" s="669" t="s">
        <v>380</v>
      </c>
      <c r="D80" s="669" t="s">
        <v>381</v>
      </c>
      <c r="E80" s="669" t="s">
        <v>382</v>
      </c>
      <c r="F80" s="670"/>
      <c r="G80" s="670">
        <v>220.14</v>
      </c>
      <c r="H80" s="639">
        <v>54.32</v>
      </c>
      <c r="I80" s="674">
        <f t="shared" ref="I80" si="67">I78+F79</f>
        <v>13126.7</v>
      </c>
      <c r="J80" s="639">
        <v>355.3</v>
      </c>
      <c r="K80" s="675">
        <f t="shared" ref="K80" si="68">F79+F81</f>
        <v>654</v>
      </c>
      <c r="L80" s="638">
        <v>370.5</v>
      </c>
      <c r="M80" s="639">
        <v>233</v>
      </c>
      <c r="N80" s="639">
        <v>228</v>
      </c>
      <c r="O80" s="639">
        <v>461</v>
      </c>
      <c r="P80" s="639">
        <v>169</v>
      </c>
      <c r="Q80" s="639">
        <v>226</v>
      </c>
      <c r="R80" s="639">
        <v>395</v>
      </c>
      <c r="S80" s="669" t="s">
        <v>383</v>
      </c>
      <c r="T80" s="669" t="s">
        <v>384</v>
      </c>
      <c r="U80" s="672">
        <v>431878.13900000002</v>
      </c>
      <c r="V80" s="672">
        <v>2495082.4040000001</v>
      </c>
      <c r="W80" s="640"/>
      <c r="X80" s="673" t="s">
        <v>194</v>
      </c>
      <c r="Y80" s="673" t="s">
        <v>195</v>
      </c>
      <c r="Z80" s="673" t="s">
        <v>195</v>
      </c>
      <c r="AA80" s="673" t="s">
        <v>195</v>
      </c>
    </row>
    <row r="81" spans="1:27" ht="31" customHeight="1" x14ac:dyDescent="0.35">
      <c r="A81" s="281"/>
      <c r="B81" s="639" t="s">
        <v>186</v>
      </c>
      <c r="C81" s="669"/>
      <c r="D81" s="669"/>
      <c r="E81" s="669"/>
      <c r="F81" s="670">
        <v>434</v>
      </c>
      <c r="G81" s="670"/>
      <c r="H81" s="639"/>
      <c r="I81" s="674"/>
      <c r="J81" s="639"/>
      <c r="K81" s="671"/>
      <c r="L81" s="641"/>
      <c r="M81" s="639"/>
      <c r="N81" s="639"/>
      <c r="O81" s="639"/>
      <c r="P81" s="639"/>
      <c r="Q81" s="639"/>
      <c r="R81" s="639"/>
      <c r="S81" s="669"/>
      <c r="T81" s="669"/>
      <c r="U81" s="672"/>
      <c r="V81" s="672"/>
      <c r="W81" s="640" t="s">
        <v>385</v>
      </c>
      <c r="X81" s="673"/>
      <c r="Y81" s="283"/>
      <c r="Z81" s="283"/>
      <c r="AA81" s="283"/>
    </row>
    <row r="82" spans="1:27" ht="31" customHeight="1" x14ac:dyDescent="0.35">
      <c r="A82" s="289">
        <v>37</v>
      </c>
      <c r="B82" s="639" t="s">
        <v>386</v>
      </c>
      <c r="C82" s="669" t="s">
        <v>387</v>
      </c>
      <c r="D82" s="669" t="s">
        <v>388</v>
      </c>
      <c r="E82" s="669" t="s">
        <v>389</v>
      </c>
      <c r="F82" s="670"/>
      <c r="G82" s="670">
        <v>434.24</v>
      </c>
      <c r="H82" s="639">
        <v>57.32</v>
      </c>
      <c r="I82" s="674">
        <f t="shared" ref="I82" si="69">I80+F81</f>
        <v>13560.7</v>
      </c>
      <c r="J82" s="639">
        <v>349.76600000000002</v>
      </c>
      <c r="K82" s="675">
        <f t="shared" ref="K82" si="70">F81+F83</f>
        <v>865</v>
      </c>
      <c r="L82" s="638">
        <v>370.5</v>
      </c>
      <c r="M82" s="639">
        <v>207</v>
      </c>
      <c r="N82" s="639">
        <v>246</v>
      </c>
      <c r="O82" s="639">
        <v>454</v>
      </c>
      <c r="P82" s="639">
        <v>210</v>
      </c>
      <c r="Q82" s="639">
        <v>240</v>
      </c>
      <c r="R82" s="639">
        <v>450</v>
      </c>
      <c r="S82" s="669" t="s">
        <v>390</v>
      </c>
      <c r="T82" s="669" t="s">
        <v>391</v>
      </c>
      <c r="U82" s="672">
        <v>431944.47</v>
      </c>
      <c r="V82" s="672">
        <v>2494653.2599999998</v>
      </c>
      <c r="W82" s="640"/>
      <c r="X82" s="673" t="s">
        <v>194</v>
      </c>
      <c r="Y82" s="673" t="s">
        <v>195</v>
      </c>
      <c r="Z82" s="673" t="s">
        <v>195</v>
      </c>
      <c r="AA82" s="673" t="s">
        <v>195</v>
      </c>
    </row>
    <row r="83" spans="1:27" ht="31" customHeight="1" x14ac:dyDescent="0.35">
      <c r="A83" s="281"/>
      <c r="B83" s="639" t="s">
        <v>186</v>
      </c>
      <c r="C83" s="669"/>
      <c r="D83" s="669"/>
      <c r="E83" s="669"/>
      <c r="F83" s="670">
        <v>431</v>
      </c>
      <c r="G83" s="670"/>
      <c r="H83" s="639"/>
      <c r="I83" s="674"/>
      <c r="J83" s="639"/>
      <c r="K83" s="671"/>
      <c r="L83" s="641"/>
      <c r="M83" s="639"/>
      <c r="N83" s="639"/>
      <c r="O83" s="639"/>
      <c r="P83" s="639"/>
      <c r="Q83" s="639"/>
      <c r="R83" s="639"/>
      <c r="S83" s="669"/>
      <c r="T83" s="669"/>
      <c r="U83" s="672"/>
      <c r="V83" s="672"/>
      <c r="W83" s="640" t="s">
        <v>196</v>
      </c>
      <c r="X83" s="673"/>
      <c r="Y83" s="283"/>
      <c r="Z83" s="283"/>
      <c r="AA83" s="283"/>
    </row>
    <row r="84" spans="1:27" ht="31" customHeight="1" x14ac:dyDescent="0.35">
      <c r="A84" s="289">
        <v>38</v>
      </c>
      <c r="B84" s="639" t="s">
        <v>392</v>
      </c>
      <c r="C84" s="669" t="s">
        <v>393</v>
      </c>
      <c r="D84" s="669" t="s">
        <v>245</v>
      </c>
      <c r="E84" s="669" t="s">
        <v>394</v>
      </c>
      <c r="F84" s="670"/>
      <c r="G84" s="670">
        <v>430.8</v>
      </c>
      <c r="H84" s="639">
        <v>48.32</v>
      </c>
      <c r="I84" s="674">
        <f t="shared" ref="I84" si="71">I82+F83</f>
        <v>13991.7</v>
      </c>
      <c r="J84" s="639">
        <v>351.22699999999998</v>
      </c>
      <c r="K84" s="675">
        <f t="shared" ref="K84" si="72">F83+F85</f>
        <v>871</v>
      </c>
      <c r="L84" s="638">
        <v>370.5</v>
      </c>
      <c r="M84" s="639">
        <v>185</v>
      </c>
      <c r="N84" s="639">
        <v>220</v>
      </c>
      <c r="O84" s="639">
        <v>405</v>
      </c>
      <c r="P84" s="639">
        <v>192</v>
      </c>
      <c r="Q84" s="639">
        <v>221</v>
      </c>
      <c r="R84" s="639">
        <v>413</v>
      </c>
      <c r="S84" s="669" t="s">
        <v>395</v>
      </c>
      <c r="T84" s="669" t="s">
        <v>396</v>
      </c>
      <c r="U84" s="672">
        <v>432172.38</v>
      </c>
      <c r="V84" s="672">
        <v>2494287.6800000002</v>
      </c>
      <c r="W84" s="640"/>
      <c r="X84" s="673" t="s">
        <v>194</v>
      </c>
      <c r="Y84" s="673" t="s">
        <v>195</v>
      </c>
      <c r="Z84" s="673" t="s">
        <v>195</v>
      </c>
      <c r="AA84" s="673" t="s">
        <v>195</v>
      </c>
    </row>
    <row r="85" spans="1:27" ht="31" customHeight="1" x14ac:dyDescent="0.35">
      <c r="A85" s="281"/>
      <c r="B85" s="639" t="s">
        <v>186</v>
      </c>
      <c r="C85" s="669"/>
      <c r="D85" s="669"/>
      <c r="E85" s="669"/>
      <c r="F85" s="670">
        <v>440</v>
      </c>
      <c r="G85" s="670"/>
      <c r="H85" s="639"/>
      <c r="I85" s="674"/>
      <c r="J85" s="639"/>
      <c r="K85" s="671"/>
      <c r="L85" s="641"/>
      <c r="M85" s="639"/>
      <c r="N85" s="639"/>
      <c r="O85" s="639"/>
      <c r="P85" s="639"/>
      <c r="Q85" s="639"/>
      <c r="R85" s="639"/>
      <c r="S85" s="669"/>
      <c r="T85" s="669"/>
      <c r="U85" s="672"/>
      <c r="V85" s="672"/>
      <c r="W85" s="640" t="s">
        <v>397</v>
      </c>
      <c r="X85" s="673"/>
      <c r="Y85" s="283"/>
      <c r="Z85" s="283"/>
      <c r="AA85" s="283"/>
    </row>
    <row r="86" spans="1:27" ht="31" customHeight="1" x14ac:dyDescent="0.35">
      <c r="A86" s="289">
        <v>39</v>
      </c>
      <c r="B86" s="639" t="s">
        <v>398</v>
      </c>
      <c r="C86" s="669" t="s">
        <v>399</v>
      </c>
      <c r="D86" s="669" t="s">
        <v>400</v>
      </c>
      <c r="E86" s="669" t="s">
        <v>401</v>
      </c>
      <c r="F86" s="670"/>
      <c r="G86" s="670">
        <v>440</v>
      </c>
      <c r="H86" s="639">
        <v>51.32</v>
      </c>
      <c r="I86" s="674">
        <f t="shared" ref="I86" si="73">I84+F85</f>
        <v>14431.7</v>
      </c>
      <c r="J86" s="639">
        <v>348.28</v>
      </c>
      <c r="K86" s="675">
        <f t="shared" ref="K86" si="74">F85+F87</f>
        <v>440</v>
      </c>
      <c r="L86" s="638">
        <v>370.5</v>
      </c>
      <c r="M86" s="639">
        <v>221</v>
      </c>
      <c r="N86" s="639">
        <v>195</v>
      </c>
      <c r="O86" s="639">
        <v>416</v>
      </c>
      <c r="P86" s="639">
        <v>221</v>
      </c>
      <c r="Q86" s="639">
        <v>183</v>
      </c>
      <c r="R86" s="639">
        <v>404</v>
      </c>
      <c r="S86" s="669" t="s">
        <v>402</v>
      </c>
      <c r="T86" s="669" t="s">
        <v>403</v>
      </c>
      <c r="U86" s="672">
        <v>432612.23</v>
      </c>
      <c r="V86" s="672">
        <v>2494289.1800000002</v>
      </c>
      <c r="W86" s="640"/>
      <c r="X86" s="673" t="s">
        <v>194</v>
      </c>
      <c r="Y86" s="673" t="s">
        <v>195</v>
      </c>
      <c r="Z86" s="673" t="s">
        <v>195</v>
      </c>
      <c r="AA86" s="673" t="s">
        <v>195</v>
      </c>
    </row>
    <row r="87" spans="1:27" ht="31" customHeight="1" x14ac:dyDescent="0.35">
      <c r="A87" s="281"/>
      <c r="B87" s="639"/>
      <c r="C87" s="669"/>
      <c r="D87" s="669"/>
      <c r="E87" s="669"/>
      <c r="F87" s="676"/>
      <c r="G87" s="676"/>
      <c r="H87" s="639"/>
      <c r="I87" s="674"/>
      <c r="J87" s="638"/>
      <c r="K87" s="671"/>
      <c r="L87" s="641"/>
      <c r="M87" s="639"/>
      <c r="N87" s="639"/>
      <c r="O87" s="639"/>
      <c r="P87" s="639"/>
      <c r="Q87" s="639"/>
      <c r="R87" s="639"/>
      <c r="S87" s="669"/>
      <c r="T87" s="669"/>
      <c r="U87" s="676"/>
      <c r="V87" s="676"/>
      <c r="W87" s="640"/>
      <c r="X87" s="673"/>
      <c r="Y87" s="283"/>
      <c r="Z87" s="283"/>
      <c r="AA87" s="283"/>
    </row>
    <row r="88" spans="1:27" ht="31" customHeight="1" x14ac:dyDescent="0.35">
      <c r="A88" s="289">
        <v>40</v>
      </c>
      <c r="B88" s="642"/>
      <c r="C88" s="675" t="s">
        <v>404</v>
      </c>
      <c r="D88" s="669" t="s">
        <v>45</v>
      </c>
      <c r="E88" s="669"/>
      <c r="F88" s="669"/>
      <c r="G88" s="669"/>
      <c r="H88" s="639"/>
      <c r="I88" s="674">
        <f t="shared" ref="I88" si="75">I86+F87</f>
        <v>14431.7</v>
      </c>
      <c r="J88" s="639"/>
      <c r="K88" s="675">
        <f t="shared" ref="K88" si="76">F87+F89</f>
        <v>362</v>
      </c>
      <c r="L88" s="638">
        <v>370.5</v>
      </c>
      <c r="M88" s="639"/>
      <c r="N88" s="639"/>
      <c r="O88" s="639"/>
      <c r="P88" s="639"/>
      <c r="Q88" s="639"/>
      <c r="R88" s="639"/>
      <c r="S88" s="669"/>
      <c r="T88" s="669"/>
      <c r="U88" s="669"/>
      <c r="V88" s="669"/>
      <c r="W88" s="640"/>
      <c r="X88" s="673" t="s">
        <v>195</v>
      </c>
      <c r="Y88" s="673" t="s">
        <v>195</v>
      </c>
      <c r="Z88" s="673" t="s">
        <v>195</v>
      </c>
      <c r="AA88" s="673" t="s">
        <v>195</v>
      </c>
    </row>
    <row r="89" spans="1:27" ht="31" customHeight="1" x14ac:dyDescent="0.35">
      <c r="A89" s="281"/>
      <c r="B89" s="639"/>
      <c r="C89" s="675"/>
      <c r="D89" s="669"/>
      <c r="E89" s="669"/>
      <c r="F89" s="669">
        <v>362</v>
      </c>
      <c r="G89" s="669"/>
      <c r="H89" s="639"/>
      <c r="I89" s="674"/>
      <c r="J89" s="639"/>
      <c r="K89" s="671"/>
      <c r="L89" s="641"/>
      <c r="M89" s="639"/>
      <c r="N89" s="639"/>
      <c r="O89" s="639"/>
      <c r="P89" s="639"/>
      <c r="Q89" s="639"/>
      <c r="R89" s="639"/>
      <c r="S89" s="669"/>
      <c r="T89" s="669"/>
      <c r="U89" s="669"/>
      <c r="V89" s="669"/>
      <c r="W89" s="640"/>
      <c r="X89" s="673"/>
      <c r="Y89" s="283"/>
      <c r="Z89" s="283"/>
      <c r="AA89" s="283"/>
    </row>
    <row r="90" spans="1:27" ht="31" customHeight="1" x14ac:dyDescent="0.35">
      <c r="A90" s="289">
        <v>41</v>
      </c>
      <c r="B90" s="639"/>
      <c r="C90" s="675" t="s">
        <v>405</v>
      </c>
      <c r="D90" s="669" t="s">
        <v>45</v>
      </c>
      <c r="E90" s="669"/>
      <c r="F90" s="669"/>
      <c r="G90" s="669"/>
      <c r="H90" s="639"/>
      <c r="I90" s="674">
        <f t="shared" ref="I90" si="77">I88+F89</f>
        <v>14793.7</v>
      </c>
      <c r="J90" s="639"/>
      <c r="K90" s="675">
        <f t="shared" ref="K90" si="78">F89+F91</f>
        <v>727</v>
      </c>
      <c r="L90" s="638">
        <v>370.5</v>
      </c>
      <c r="M90" s="639"/>
      <c r="N90" s="639"/>
      <c r="O90" s="639"/>
      <c r="P90" s="639"/>
      <c r="Q90" s="639"/>
      <c r="R90" s="639"/>
      <c r="S90" s="669"/>
      <c r="T90" s="669"/>
      <c r="U90" s="669"/>
      <c r="V90" s="669"/>
      <c r="W90" s="640"/>
      <c r="X90" s="673" t="s">
        <v>195</v>
      </c>
      <c r="Y90" s="673" t="s">
        <v>195</v>
      </c>
      <c r="Z90" s="673" t="s">
        <v>195</v>
      </c>
      <c r="AA90" s="673" t="s">
        <v>195</v>
      </c>
    </row>
    <row r="91" spans="1:27" ht="31" customHeight="1" x14ac:dyDescent="0.35">
      <c r="A91" s="281"/>
      <c r="B91" s="639"/>
      <c r="C91" s="675"/>
      <c r="D91" s="669"/>
      <c r="E91" s="669"/>
      <c r="F91" s="669">
        <v>365</v>
      </c>
      <c r="G91" s="669"/>
      <c r="H91" s="639"/>
      <c r="I91" s="674"/>
      <c r="J91" s="639"/>
      <c r="K91" s="671"/>
      <c r="L91" s="641"/>
      <c r="M91" s="639"/>
      <c r="N91" s="639"/>
      <c r="O91" s="639"/>
      <c r="P91" s="639"/>
      <c r="Q91" s="639"/>
      <c r="R91" s="639"/>
      <c r="S91" s="669"/>
      <c r="T91" s="669"/>
      <c r="U91" s="669"/>
      <c r="V91" s="669"/>
      <c r="W91" s="640"/>
      <c r="X91" s="673"/>
      <c r="Y91" s="283"/>
      <c r="Z91" s="283"/>
      <c r="AA91" s="283"/>
    </row>
    <row r="92" spans="1:27" ht="31" customHeight="1" x14ac:dyDescent="0.35">
      <c r="A92" s="289">
        <v>42</v>
      </c>
      <c r="B92" s="639"/>
      <c r="C92" s="675" t="s">
        <v>406</v>
      </c>
      <c r="D92" s="669" t="s">
        <v>45</v>
      </c>
      <c r="E92" s="669"/>
      <c r="F92" s="669"/>
      <c r="G92" s="669"/>
      <c r="H92" s="639"/>
      <c r="I92" s="674">
        <f t="shared" ref="I92" si="79">I90+F91</f>
        <v>15158.7</v>
      </c>
      <c r="J92" s="639"/>
      <c r="K92" s="675">
        <f t="shared" ref="K92" si="80">F91+F93</f>
        <v>730</v>
      </c>
      <c r="L92" s="638">
        <v>370.5</v>
      </c>
      <c r="M92" s="639"/>
      <c r="N92" s="639"/>
      <c r="O92" s="639"/>
      <c r="P92" s="639"/>
      <c r="Q92" s="639"/>
      <c r="R92" s="639"/>
      <c r="S92" s="669"/>
      <c r="T92" s="669"/>
      <c r="U92" s="669"/>
      <c r="V92" s="669"/>
      <c r="W92" s="640"/>
      <c r="X92" s="673" t="s">
        <v>195</v>
      </c>
      <c r="Y92" s="673" t="s">
        <v>195</v>
      </c>
      <c r="Z92" s="673" t="s">
        <v>195</v>
      </c>
      <c r="AA92" s="673" t="s">
        <v>195</v>
      </c>
    </row>
    <row r="93" spans="1:27" ht="31" customHeight="1" x14ac:dyDescent="0.35">
      <c r="A93" s="281"/>
      <c r="B93" s="639"/>
      <c r="C93" s="675"/>
      <c r="D93" s="669"/>
      <c r="E93" s="669"/>
      <c r="F93" s="669">
        <v>365</v>
      </c>
      <c r="G93" s="669"/>
      <c r="H93" s="639"/>
      <c r="I93" s="674"/>
      <c r="J93" s="639"/>
      <c r="K93" s="671"/>
      <c r="L93" s="641"/>
      <c r="M93" s="639"/>
      <c r="N93" s="639"/>
      <c r="O93" s="639"/>
      <c r="P93" s="639"/>
      <c r="Q93" s="639"/>
      <c r="R93" s="639"/>
      <c r="S93" s="669"/>
      <c r="T93" s="669"/>
      <c r="U93" s="669"/>
      <c r="V93" s="669"/>
      <c r="W93" s="640"/>
      <c r="X93" s="673"/>
      <c r="Y93" s="283"/>
      <c r="Z93" s="283"/>
      <c r="AA93" s="283"/>
    </row>
    <row r="94" spans="1:27" ht="31" customHeight="1" x14ac:dyDescent="0.35">
      <c r="A94" s="289">
        <v>43</v>
      </c>
      <c r="B94" s="642" t="str">
        <f>C94</f>
        <v>AP24</v>
      </c>
      <c r="C94" s="675" t="s">
        <v>407</v>
      </c>
      <c r="D94" s="669" t="s">
        <v>323</v>
      </c>
      <c r="E94" s="669" t="s">
        <v>408</v>
      </c>
      <c r="F94" s="669"/>
      <c r="G94" s="669">
        <v>1454</v>
      </c>
      <c r="H94" s="639"/>
      <c r="I94" s="674">
        <f t="shared" ref="I94" si="81">I92+F93</f>
        <v>15523.7</v>
      </c>
      <c r="J94" s="639"/>
      <c r="K94" s="675">
        <f t="shared" ref="K94" si="82">F93+F95</f>
        <v>755</v>
      </c>
      <c r="L94" s="638">
        <v>370.5</v>
      </c>
      <c r="M94" s="639"/>
      <c r="N94" s="639"/>
      <c r="O94" s="639"/>
      <c r="P94" s="639"/>
      <c r="Q94" s="639"/>
      <c r="R94" s="639"/>
      <c r="S94" s="669" t="s">
        <v>409</v>
      </c>
      <c r="T94" s="669" t="s">
        <v>410</v>
      </c>
      <c r="U94" s="669">
        <v>433418.88</v>
      </c>
      <c r="V94" s="669">
        <v>2493077.9</v>
      </c>
      <c r="W94" s="640"/>
      <c r="X94" s="673" t="s">
        <v>195</v>
      </c>
      <c r="Y94" s="673" t="s">
        <v>195</v>
      </c>
      <c r="Z94" s="673" t="s">
        <v>195</v>
      </c>
      <c r="AA94" s="673" t="s">
        <v>195</v>
      </c>
    </row>
    <row r="95" spans="1:27" ht="31" customHeight="1" x14ac:dyDescent="0.35">
      <c r="A95" s="281"/>
      <c r="B95" s="639"/>
      <c r="C95" s="675"/>
      <c r="D95" s="669"/>
      <c r="E95" s="669"/>
      <c r="F95" s="669">
        <v>390</v>
      </c>
      <c r="G95" s="669"/>
      <c r="H95" s="639"/>
      <c r="I95" s="674"/>
      <c r="J95" s="639"/>
      <c r="K95" s="671"/>
      <c r="L95" s="641"/>
      <c r="M95" s="639"/>
      <c r="N95" s="639"/>
      <c r="O95" s="639"/>
      <c r="P95" s="639"/>
      <c r="Q95" s="639"/>
      <c r="R95" s="639"/>
      <c r="S95" s="669"/>
      <c r="T95" s="669"/>
      <c r="U95" s="669"/>
      <c r="V95" s="669"/>
      <c r="W95" s="640"/>
      <c r="X95" s="673"/>
      <c r="Y95" s="283"/>
      <c r="Z95" s="283"/>
      <c r="AA95" s="283"/>
    </row>
    <row r="96" spans="1:27" ht="31" customHeight="1" x14ac:dyDescent="0.35">
      <c r="A96" s="289">
        <v>44</v>
      </c>
      <c r="B96" s="639"/>
      <c r="C96" s="675" t="s">
        <v>411</v>
      </c>
      <c r="D96" s="669" t="s">
        <v>65</v>
      </c>
      <c r="E96" s="669"/>
      <c r="F96" s="669"/>
      <c r="G96" s="669"/>
      <c r="H96" s="639"/>
      <c r="I96" s="674">
        <f t="shared" ref="I96" si="83">I94+F95</f>
        <v>15913.7</v>
      </c>
      <c r="J96" s="639"/>
      <c r="K96" s="675">
        <f t="shared" ref="K96" si="84">F95+F97</f>
        <v>780</v>
      </c>
      <c r="L96" s="638">
        <v>370.5</v>
      </c>
      <c r="M96" s="639"/>
      <c r="N96" s="639"/>
      <c r="O96" s="639"/>
      <c r="P96" s="639"/>
      <c r="Q96" s="639"/>
      <c r="R96" s="639"/>
      <c r="S96" s="669"/>
      <c r="T96" s="669"/>
      <c r="U96" s="669"/>
      <c r="V96" s="669"/>
      <c r="W96" s="640"/>
      <c r="X96" s="673" t="s">
        <v>195</v>
      </c>
      <c r="Y96" s="673" t="s">
        <v>195</v>
      </c>
      <c r="Z96" s="673" t="s">
        <v>195</v>
      </c>
      <c r="AA96" s="673" t="s">
        <v>195</v>
      </c>
    </row>
    <row r="97" spans="1:27" ht="31" customHeight="1" x14ac:dyDescent="0.35">
      <c r="A97" s="281"/>
      <c r="B97" s="639"/>
      <c r="C97" s="675"/>
      <c r="D97" s="669"/>
      <c r="E97" s="669"/>
      <c r="F97" s="669">
        <v>390</v>
      </c>
      <c r="G97" s="669"/>
      <c r="H97" s="639"/>
      <c r="I97" s="674"/>
      <c r="J97" s="639"/>
      <c r="K97" s="671"/>
      <c r="L97" s="641"/>
      <c r="M97" s="639"/>
      <c r="N97" s="639"/>
      <c r="O97" s="639"/>
      <c r="P97" s="639"/>
      <c r="Q97" s="639"/>
      <c r="R97" s="639"/>
      <c r="S97" s="669"/>
      <c r="T97" s="669"/>
      <c r="U97" s="669"/>
      <c r="V97" s="669"/>
      <c r="W97" s="640"/>
      <c r="X97" s="673"/>
      <c r="Y97" s="283"/>
      <c r="Z97" s="283"/>
      <c r="AA97" s="283"/>
    </row>
    <row r="98" spans="1:27" ht="31" customHeight="1" x14ac:dyDescent="0.35">
      <c r="A98" s="289">
        <v>45</v>
      </c>
      <c r="B98" s="639"/>
      <c r="C98" s="675" t="s">
        <v>412</v>
      </c>
      <c r="D98" s="669" t="s">
        <v>49</v>
      </c>
      <c r="E98" s="669"/>
      <c r="F98" s="669"/>
      <c r="G98" s="669"/>
      <c r="H98" s="639"/>
      <c r="I98" s="674">
        <f t="shared" ref="I98" si="85">I96+F97</f>
        <v>16303.7</v>
      </c>
      <c r="J98" s="639"/>
      <c r="K98" s="675">
        <f t="shared" ref="K98" si="86">F97+F99</f>
        <v>771</v>
      </c>
      <c r="L98" s="638">
        <v>370.5</v>
      </c>
      <c r="M98" s="639"/>
      <c r="N98" s="639"/>
      <c r="O98" s="639"/>
      <c r="P98" s="639"/>
      <c r="Q98" s="639"/>
      <c r="R98" s="639"/>
      <c r="S98" s="669"/>
      <c r="T98" s="669"/>
      <c r="U98" s="669"/>
      <c r="V98" s="669"/>
      <c r="W98" s="640"/>
      <c r="X98" s="673" t="s">
        <v>195</v>
      </c>
      <c r="Y98" s="673" t="s">
        <v>195</v>
      </c>
      <c r="Z98" s="673" t="s">
        <v>195</v>
      </c>
      <c r="AA98" s="673" t="s">
        <v>195</v>
      </c>
    </row>
    <row r="99" spans="1:27" ht="31" customHeight="1" x14ac:dyDescent="0.35">
      <c r="A99" s="281"/>
      <c r="B99" s="639"/>
      <c r="C99" s="675"/>
      <c r="D99" s="669"/>
      <c r="E99" s="669"/>
      <c r="F99" s="669">
        <v>381</v>
      </c>
      <c r="G99" s="669"/>
      <c r="H99" s="639"/>
      <c r="I99" s="674"/>
      <c r="J99" s="639"/>
      <c r="K99" s="671"/>
      <c r="L99" s="641"/>
      <c r="M99" s="639"/>
      <c r="N99" s="639"/>
      <c r="O99" s="639"/>
      <c r="P99" s="639"/>
      <c r="Q99" s="639"/>
      <c r="R99" s="639"/>
      <c r="S99" s="669"/>
      <c r="T99" s="669"/>
      <c r="U99" s="669"/>
      <c r="V99" s="669"/>
      <c r="W99" s="640"/>
      <c r="X99" s="673"/>
      <c r="Y99" s="283"/>
      <c r="Z99" s="283"/>
      <c r="AA99" s="283"/>
    </row>
    <row r="100" spans="1:27" ht="31" customHeight="1" x14ac:dyDescent="0.35">
      <c r="A100" s="289">
        <v>46</v>
      </c>
      <c r="B100" s="639"/>
      <c r="C100" s="675" t="s">
        <v>413</v>
      </c>
      <c r="D100" s="669" t="s">
        <v>65</v>
      </c>
      <c r="E100" s="669"/>
      <c r="F100" s="669"/>
      <c r="G100" s="669"/>
      <c r="H100" s="639"/>
      <c r="I100" s="674">
        <f t="shared" ref="I100" si="87">I98+F99</f>
        <v>16684.7</v>
      </c>
      <c r="J100" s="639"/>
      <c r="K100" s="675">
        <f t="shared" ref="K100" si="88">F99+F101</f>
        <v>771</v>
      </c>
      <c r="L100" s="638">
        <v>370.5</v>
      </c>
      <c r="M100" s="639"/>
      <c r="N100" s="639"/>
      <c r="O100" s="639"/>
      <c r="P100" s="639"/>
      <c r="Q100" s="639"/>
      <c r="R100" s="639"/>
      <c r="S100" s="669"/>
      <c r="T100" s="669"/>
      <c r="U100" s="669"/>
      <c r="V100" s="669"/>
      <c r="W100" s="640"/>
      <c r="X100" s="673" t="s">
        <v>195</v>
      </c>
      <c r="Y100" s="673" t="s">
        <v>195</v>
      </c>
      <c r="Z100" s="673" t="s">
        <v>195</v>
      </c>
      <c r="AA100" s="673" t="s">
        <v>195</v>
      </c>
    </row>
    <row r="101" spans="1:27" ht="31" customHeight="1" x14ac:dyDescent="0.35">
      <c r="A101" s="281"/>
      <c r="B101" s="639"/>
      <c r="C101" s="675"/>
      <c r="D101" s="669"/>
      <c r="E101" s="669"/>
      <c r="F101" s="669">
        <v>390</v>
      </c>
      <c r="G101" s="669"/>
      <c r="H101" s="639"/>
      <c r="I101" s="674"/>
      <c r="J101" s="639"/>
      <c r="K101" s="671"/>
      <c r="L101" s="641"/>
      <c r="M101" s="639"/>
      <c r="N101" s="639"/>
      <c r="O101" s="639"/>
      <c r="P101" s="639"/>
      <c r="Q101" s="639"/>
      <c r="R101" s="639"/>
      <c r="S101" s="669"/>
      <c r="T101" s="669"/>
      <c r="U101" s="669"/>
      <c r="V101" s="669"/>
      <c r="W101" s="640"/>
      <c r="X101" s="673"/>
      <c r="Y101" s="283"/>
      <c r="Z101" s="283"/>
      <c r="AA101" s="283"/>
    </row>
    <row r="102" spans="1:27" ht="31" customHeight="1" x14ac:dyDescent="0.35">
      <c r="A102" s="289">
        <v>47</v>
      </c>
      <c r="B102" s="642" t="str">
        <f>C102</f>
        <v>AP25</v>
      </c>
      <c r="C102" s="675" t="s">
        <v>414</v>
      </c>
      <c r="D102" s="669" t="s">
        <v>224</v>
      </c>
      <c r="E102" s="669" t="s">
        <v>415</v>
      </c>
      <c r="F102" s="669"/>
      <c r="G102" s="669">
        <v>1551</v>
      </c>
      <c r="H102" s="639"/>
      <c r="I102" s="674">
        <f t="shared" ref="I102" si="89">I100+F101</f>
        <v>17074.7</v>
      </c>
      <c r="J102" s="639"/>
      <c r="K102" s="675">
        <f t="shared" ref="K102" si="90">F101+F103</f>
        <v>759</v>
      </c>
      <c r="L102" s="638">
        <v>370.5</v>
      </c>
      <c r="M102" s="639"/>
      <c r="N102" s="639"/>
      <c r="O102" s="639"/>
      <c r="P102" s="639"/>
      <c r="Q102" s="639"/>
      <c r="R102" s="639"/>
      <c r="S102" s="669" t="s">
        <v>416</v>
      </c>
      <c r="T102" s="669" t="s">
        <v>417</v>
      </c>
      <c r="U102" s="669">
        <v>434913.73</v>
      </c>
      <c r="V102" s="669">
        <v>2492663.83</v>
      </c>
      <c r="W102" s="640"/>
      <c r="X102" s="673" t="s">
        <v>195</v>
      </c>
      <c r="Y102" s="673" t="s">
        <v>195</v>
      </c>
      <c r="Z102" s="673" t="s">
        <v>195</v>
      </c>
      <c r="AA102" s="673" t="s">
        <v>195</v>
      </c>
    </row>
    <row r="103" spans="1:27" ht="31" customHeight="1" x14ac:dyDescent="0.35">
      <c r="A103" s="281"/>
      <c r="B103" s="639"/>
      <c r="C103" s="675"/>
      <c r="D103" s="669"/>
      <c r="E103" s="669"/>
      <c r="F103" s="669">
        <v>369</v>
      </c>
      <c r="G103" s="669"/>
      <c r="H103" s="639"/>
      <c r="I103" s="674"/>
      <c r="J103" s="639"/>
      <c r="K103" s="671"/>
      <c r="L103" s="641"/>
      <c r="M103" s="639"/>
      <c r="N103" s="639"/>
      <c r="O103" s="639"/>
      <c r="P103" s="639"/>
      <c r="Q103" s="639"/>
      <c r="R103" s="639"/>
      <c r="S103" s="669"/>
      <c r="T103" s="669"/>
      <c r="U103" s="669"/>
      <c r="V103" s="669"/>
      <c r="W103" s="640"/>
      <c r="X103" s="673"/>
      <c r="Y103" s="283"/>
      <c r="Z103" s="283"/>
      <c r="AA103" s="283"/>
    </row>
    <row r="104" spans="1:27" ht="31" customHeight="1" x14ac:dyDescent="0.35">
      <c r="A104" s="289">
        <v>48</v>
      </c>
      <c r="B104" s="642" t="str">
        <f>C104</f>
        <v>AP26</v>
      </c>
      <c r="C104" s="675" t="s">
        <v>418</v>
      </c>
      <c r="D104" s="669" t="s">
        <v>323</v>
      </c>
      <c r="E104" s="669" t="s">
        <v>419</v>
      </c>
      <c r="F104" s="669"/>
      <c r="G104" s="669">
        <v>369</v>
      </c>
      <c r="H104" s="639"/>
      <c r="I104" s="674">
        <f t="shared" ref="I104" si="91">I102+F103</f>
        <v>17443.7</v>
      </c>
      <c r="J104" s="639"/>
      <c r="K104" s="675">
        <f t="shared" ref="K104" si="92">F103+F105</f>
        <v>801</v>
      </c>
      <c r="L104" s="638">
        <v>370.5</v>
      </c>
      <c r="M104" s="639"/>
      <c r="N104" s="639"/>
      <c r="O104" s="639"/>
      <c r="P104" s="639"/>
      <c r="Q104" s="639"/>
      <c r="R104" s="639"/>
      <c r="S104" s="669" t="s">
        <v>420</v>
      </c>
      <c r="T104" s="669" t="s">
        <v>421</v>
      </c>
      <c r="U104" s="669">
        <v>435177.37</v>
      </c>
      <c r="V104" s="669">
        <v>2492405.21</v>
      </c>
      <c r="W104" s="640"/>
      <c r="X104" s="673" t="s">
        <v>195</v>
      </c>
      <c r="Y104" s="673" t="s">
        <v>195</v>
      </c>
      <c r="Z104" s="673" t="s">
        <v>195</v>
      </c>
      <c r="AA104" s="673" t="s">
        <v>195</v>
      </c>
    </row>
    <row r="105" spans="1:27" ht="31" customHeight="1" x14ac:dyDescent="0.35">
      <c r="A105" s="281"/>
      <c r="B105" s="639"/>
      <c r="C105" s="675"/>
      <c r="D105" s="669"/>
      <c r="E105" s="669"/>
      <c r="F105" s="669">
        <v>432</v>
      </c>
      <c r="G105" s="669"/>
      <c r="H105" s="639"/>
      <c r="I105" s="674"/>
      <c r="J105" s="639"/>
      <c r="K105" s="671"/>
      <c r="L105" s="641"/>
      <c r="M105" s="639"/>
      <c r="N105" s="639"/>
      <c r="O105" s="639"/>
      <c r="P105" s="639"/>
      <c r="Q105" s="639"/>
      <c r="R105" s="639"/>
      <c r="S105" s="669"/>
      <c r="T105" s="669"/>
      <c r="U105" s="669"/>
      <c r="V105" s="669"/>
      <c r="W105" s="640"/>
      <c r="X105" s="673"/>
      <c r="Y105" s="283"/>
      <c r="Z105" s="283"/>
      <c r="AA105" s="283"/>
    </row>
    <row r="106" spans="1:27" ht="31" customHeight="1" x14ac:dyDescent="0.35">
      <c r="A106" s="289">
        <v>49</v>
      </c>
      <c r="B106" s="642" t="str">
        <f>C106</f>
        <v>AP27</v>
      </c>
      <c r="C106" s="675" t="s">
        <v>422</v>
      </c>
      <c r="D106" s="669" t="s">
        <v>323</v>
      </c>
      <c r="E106" s="669" t="s">
        <v>423</v>
      </c>
      <c r="F106" s="669"/>
      <c r="G106" s="669">
        <v>432</v>
      </c>
      <c r="H106" s="639"/>
      <c r="I106" s="674">
        <f t="shared" ref="I106" si="93">I104+F105</f>
        <v>17875.7</v>
      </c>
      <c r="J106" s="639"/>
      <c r="K106" s="675">
        <f t="shared" ref="K106" si="94">F105+F107</f>
        <v>878</v>
      </c>
      <c r="L106" s="638">
        <v>370.5</v>
      </c>
      <c r="M106" s="639"/>
      <c r="N106" s="639"/>
      <c r="O106" s="639"/>
      <c r="P106" s="639"/>
      <c r="Q106" s="639"/>
      <c r="R106" s="639"/>
      <c r="S106" s="669" t="s">
        <v>424</v>
      </c>
      <c r="T106" s="669" t="s">
        <v>425</v>
      </c>
      <c r="U106" s="669">
        <v>435150.64</v>
      </c>
      <c r="V106" s="669">
        <v>2491974.92</v>
      </c>
      <c r="W106" s="640"/>
      <c r="X106" s="673" t="s">
        <v>195</v>
      </c>
      <c r="Y106" s="673" t="s">
        <v>195</v>
      </c>
      <c r="Z106" s="673" t="s">
        <v>195</v>
      </c>
      <c r="AA106" s="673" t="s">
        <v>195</v>
      </c>
    </row>
    <row r="107" spans="1:27" ht="31" customHeight="1" x14ac:dyDescent="0.35">
      <c r="A107" s="281"/>
      <c r="B107" s="639"/>
      <c r="C107" s="675"/>
      <c r="D107" s="669"/>
      <c r="E107" s="669"/>
      <c r="F107" s="669">
        <v>446</v>
      </c>
      <c r="G107" s="669"/>
      <c r="H107" s="639"/>
      <c r="I107" s="674"/>
      <c r="J107" s="639"/>
      <c r="K107" s="671"/>
      <c r="L107" s="641"/>
      <c r="M107" s="639"/>
      <c r="N107" s="639"/>
      <c r="O107" s="639"/>
      <c r="P107" s="639"/>
      <c r="Q107" s="639"/>
      <c r="R107" s="639"/>
      <c r="S107" s="669"/>
      <c r="T107" s="669"/>
      <c r="U107" s="669"/>
      <c r="V107" s="669"/>
      <c r="W107" s="640"/>
      <c r="X107" s="673"/>
      <c r="Y107" s="283"/>
      <c r="Z107" s="283"/>
      <c r="AA107" s="283"/>
    </row>
    <row r="108" spans="1:27" ht="31" customHeight="1" x14ac:dyDescent="0.35">
      <c r="A108" s="289">
        <v>50</v>
      </c>
      <c r="B108" s="642" t="str">
        <f>C108</f>
        <v>AP28</v>
      </c>
      <c r="C108" s="675" t="s">
        <v>426</v>
      </c>
      <c r="D108" s="669" t="s">
        <v>427</v>
      </c>
      <c r="E108" s="669" t="s">
        <v>428</v>
      </c>
      <c r="F108" s="669"/>
      <c r="G108" s="669">
        <v>446</v>
      </c>
      <c r="H108" s="639"/>
      <c r="I108" s="674">
        <f t="shared" ref="I108" si="95">I106+F107</f>
        <v>18321.7</v>
      </c>
      <c r="J108" s="639"/>
      <c r="K108" s="675">
        <f t="shared" ref="K108" si="96">F107+F109</f>
        <v>841</v>
      </c>
      <c r="L108" s="638">
        <v>370.5</v>
      </c>
      <c r="M108" s="639"/>
      <c r="N108" s="639"/>
      <c r="O108" s="639"/>
      <c r="P108" s="639"/>
      <c r="Q108" s="639"/>
      <c r="R108" s="639"/>
      <c r="S108" s="669" t="s">
        <v>429</v>
      </c>
      <c r="T108" s="669" t="s">
        <v>430</v>
      </c>
      <c r="U108" s="669">
        <v>435463.38</v>
      </c>
      <c r="V108" s="669">
        <v>2491658.63</v>
      </c>
      <c r="W108" s="640"/>
      <c r="X108" s="673" t="s">
        <v>195</v>
      </c>
      <c r="Y108" s="673" t="s">
        <v>195</v>
      </c>
      <c r="Z108" s="673" t="s">
        <v>195</v>
      </c>
      <c r="AA108" s="673" t="s">
        <v>195</v>
      </c>
    </row>
    <row r="109" spans="1:27" ht="31" customHeight="1" x14ac:dyDescent="0.35">
      <c r="A109" s="281"/>
      <c r="B109" s="639"/>
      <c r="C109" s="675"/>
      <c r="D109" s="669"/>
      <c r="E109" s="669"/>
      <c r="F109" s="669">
        <v>395</v>
      </c>
      <c r="G109" s="669"/>
      <c r="H109" s="639"/>
      <c r="I109" s="674"/>
      <c r="J109" s="639"/>
      <c r="K109" s="671"/>
      <c r="L109" s="641"/>
      <c r="M109" s="639"/>
      <c r="N109" s="639"/>
      <c r="O109" s="639"/>
      <c r="P109" s="639"/>
      <c r="Q109" s="639"/>
      <c r="R109" s="639"/>
      <c r="S109" s="669"/>
      <c r="T109" s="669"/>
      <c r="U109" s="669"/>
      <c r="V109" s="669"/>
      <c r="W109" s="640"/>
      <c r="X109" s="673"/>
      <c r="Y109" s="283"/>
      <c r="Z109" s="283"/>
      <c r="AA109" s="283"/>
    </row>
    <row r="110" spans="1:27" ht="31" customHeight="1" x14ac:dyDescent="0.35">
      <c r="A110" s="289">
        <v>51</v>
      </c>
      <c r="B110" s="639"/>
      <c r="C110" s="675" t="s">
        <v>431</v>
      </c>
      <c r="D110" s="669" t="s">
        <v>49</v>
      </c>
      <c r="E110" s="669"/>
      <c r="F110" s="669"/>
      <c r="G110" s="669"/>
      <c r="H110" s="639"/>
      <c r="I110" s="674">
        <f t="shared" ref="I110" si="97">I108+F109</f>
        <v>18716.7</v>
      </c>
      <c r="J110" s="639"/>
      <c r="K110" s="675">
        <f t="shared" ref="K110" si="98">F109+F111</f>
        <v>795</v>
      </c>
      <c r="L110" s="638">
        <v>370.5</v>
      </c>
      <c r="M110" s="639"/>
      <c r="N110" s="639"/>
      <c r="O110" s="639"/>
      <c r="P110" s="639"/>
      <c r="Q110" s="639"/>
      <c r="R110" s="639"/>
      <c r="S110" s="669"/>
      <c r="T110" s="669"/>
      <c r="U110" s="669"/>
      <c r="V110" s="669"/>
      <c r="W110" s="640"/>
      <c r="X110" s="673" t="s">
        <v>195</v>
      </c>
      <c r="Y110" s="673" t="s">
        <v>195</v>
      </c>
      <c r="Z110" s="673" t="s">
        <v>195</v>
      </c>
      <c r="AA110" s="673" t="s">
        <v>195</v>
      </c>
    </row>
    <row r="111" spans="1:27" ht="31" customHeight="1" x14ac:dyDescent="0.35">
      <c r="A111" s="281"/>
      <c r="B111" s="639"/>
      <c r="C111" s="675"/>
      <c r="D111" s="669"/>
      <c r="E111" s="669"/>
      <c r="F111" s="669">
        <v>400</v>
      </c>
      <c r="G111" s="669"/>
      <c r="H111" s="639"/>
      <c r="I111" s="674"/>
      <c r="J111" s="639"/>
      <c r="K111" s="671"/>
      <c r="L111" s="641"/>
      <c r="M111" s="639"/>
      <c r="N111" s="639"/>
      <c r="O111" s="639"/>
      <c r="P111" s="639"/>
      <c r="Q111" s="639"/>
      <c r="R111" s="639"/>
      <c r="S111" s="669"/>
      <c r="T111" s="669"/>
      <c r="U111" s="669"/>
      <c r="V111" s="669"/>
      <c r="W111" s="640"/>
      <c r="X111" s="673"/>
      <c r="Y111" s="283"/>
      <c r="Z111" s="283"/>
      <c r="AA111" s="283"/>
    </row>
    <row r="112" spans="1:27" ht="31" customHeight="1" x14ac:dyDescent="0.35">
      <c r="A112" s="289">
        <v>52</v>
      </c>
      <c r="B112" s="642" t="str">
        <f>C112</f>
        <v>AP29</v>
      </c>
      <c r="C112" s="675" t="s">
        <v>432</v>
      </c>
      <c r="D112" s="669" t="s">
        <v>433</v>
      </c>
      <c r="E112" s="669" t="s">
        <v>434</v>
      </c>
      <c r="F112" s="669"/>
      <c r="G112" s="669">
        <v>795</v>
      </c>
      <c r="H112" s="639"/>
      <c r="I112" s="674">
        <f t="shared" ref="I112" si="99">I110+F111</f>
        <v>19116.7</v>
      </c>
      <c r="J112" s="639"/>
      <c r="K112" s="675">
        <f t="shared" ref="K112" si="100">F111+F113</f>
        <v>840</v>
      </c>
      <c r="L112" s="638">
        <v>370.5</v>
      </c>
      <c r="M112" s="639"/>
      <c r="N112" s="639"/>
      <c r="O112" s="639"/>
      <c r="P112" s="639"/>
      <c r="Q112" s="639"/>
      <c r="R112" s="639"/>
      <c r="S112" s="669" t="s">
        <v>435</v>
      </c>
      <c r="T112" s="669" t="s">
        <v>436</v>
      </c>
      <c r="U112" s="669">
        <v>436148.93</v>
      </c>
      <c r="V112" s="669">
        <v>2491256.5699999998</v>
      </c>
      <c r="W112" s="640"/>
      <c r="X112" s="673" t="s">
        <v>195</v>
      </c>
      <c r="Y112" s="673" t="s">
        <v>195</v>
      </c>
      <c r="Z112" s="673" t="s">
        <v>195</v>
      </c>
      <c r="AA112" s="673" t="s">
        <v>195</v>
      </c>
    </row>
    <row r="113" spans="1:34" ht="31" customHeight="1" x14ac:dyDescent="0.35">
      <c r="A113" s="281"/>
      <c r="B113" s="639"/>
      <c r="C113" s="675"/>
      <c r="D113" s="669"/>
      <c r="E113" s="669"/>
      <c r="F113" s="669">
        <v>440</v>
      </c>
      <c r="G113" s="669"/>
      <c r="H113" s="639"/>
      <c r="I113" s="674"/>
      <c r="J113" s="639"/>
      <c r="K113" s="671"/>
      <c r="L113" s="641"/>
      <c r="M113" s="639"/>
      <c r="N113" s="639"/>
      <c r="O113" s="639"/>
      <c r="P113" s="639"/>
      <c r="Q113" s="639"/>
      <c r="R113" s="639"/>
      <c r="S113" s="669"/>
      <c r="T113" s="669"/>
      <c r="U113" s="669"/>
      <c r="V113" s="669"/>
      <c r="W113" s="640"/>
      <c r="X113" s="673"/>
      <c r="Y113" s="283"/>
      <c r="Z113" s="283"/>
      <c r="AA113" s="283"/>
    </row>
    <row r="114" spans="1:34" ht="31" customHeight="1" x14ac:dyDescent="0.35">
      <c r="A114" s="289">
        <v>53</v>
      </c>
      <c r="B114" s="639"/>
      <c r="C114" s="675" t="s">
        <v>437</v>
      </c>
      <c r="D114" s="669" t="s">
        <v>438</v>
      </c>
      <c r="E114" s="669"/>
      <c r="F114" s="669"/>
      <c r="G114" s="669"/>
      <c r="H114" s="639"/>
      <c r="I114" s="674">
        <f t="shared" ref="I114" si="101">I112+F113</f>
        <v>19556.7</v>
      </c>
      <c r="J114" s="639"/>
      <c r="K114" s="675">
        <f t="shared" ref="K114" si="102">F113+F115</f>
        <v>879</v>
      </c>
      <c r="L114" s="638">
        <v>370.5</v>
      </c>
      <c r="M114" s="639"/>
      <c r="N114" s="639"/>
      <c r="O114" s="639"/>
      <c r="P114" s="639"/>
      <c r="Q114" s="639"/>
      <c r="R114" s="639"/>
      <c r="S114" s="669"/>
      <c r="T114" s="669"/>
      <c r="U114" s="669"/>
      <c r="V114" s="669"/>
      <c r="W114" s="640"/>
      <c r="X114" s="673" t="s">
        <v>195</v>
      </c>
      <c r="Y114" s="673" t="s">
        <v>195</v>
      </c>
      <c r="Z114" s="673" t="s">
        <v>195</v>
      </c>
      <c r="AA114" s="673" t="s">
        <v>195</v>
      </c>
    </row>
    <row r="115" spans="1:34" ht="31" customHeight="1" x14ac:dyDescent="0.35">
      <c r="A115" s="281"/>
      <c r="B115" s="639"/>
      <c r="C115" s="675"/>
      <c r="D115" s="669"/>
      <c r="E115" s="669"/>
      <c r="F115" s="669">
        <v>439</v>
      </c>
      <c r="G115" s="669"/>
      <c r="H115" s="639"/>
      <c r="I115" s="674"/>
      <c r="J115" s="639"/>
      <c r="K115" s="671"/>
      <c r="L115" s="641"/>
      <c r="M115" s="639"/>
      <c r="N115" s="639"/>
      <c r="O115" s="639"/>
      <c r="P115" s="639"/>
      <c r="Q115" s="639"/>
      <c r="R115" s="639"/>
      <c r="S115" s="669"/>
      <c r="T115" s="669"/>
      <c r="U115" s="669"/>
      <c r="V115" s="669"/>
      <c r="W115" s="640"/>
      <c r="X115" s="673"/>
      <c r="Y115" s="283"/>
      <c r="Z115" s="283"/>
      <c r="AA115" s="283"/>
    </row>
    <row r="116" spans="1:34" ht="31" customHeight="1" x14ac:dyDescent="0.35">
      <c r="A116" s="289">
        <v>54</v>
      </c>
      <c r="B116" s="642" t="str">
        <f>C116</f>
        <v>AP30</v>
      </c>
      <c r="C116" s="675" t="s">
        <v>439</v>
      </c>
      <c r="D116" s="669" t="s">
        <v>440</v>
      </c>
      <c r="E116" s="669" t="s">
        <v>441</v>
      </c>
      <c r="F116" s="669"/>
      <c r="G116" s="669">
        <v>879</v>
      </c>
      <c r="H116" s="639"/>
      <c r="I116" s="674">
        <f t="shared" ref="I116" si="103">I114+F115</f>
        <v>19995.7</v>
      </c>
      <c r="J116" s="639"/>
      <c r="K116" s="675">
        <f t="shared" ref="K116" si="104">F115+F117</f>
        <v>811</v>
      </c>
      <c r="L116" s="638">
        <v>370.5</v>
      </c>
      <c r="M116" s="639"/>
      <c r="N116" s="639"/>
      <c r="O116" s="639"/>
      <c r="P116" s="639"/>
      <c r="Q116" s="639"/>
      <c r="R116" s="639"/>
      <c r="S116" s="669" t="s">
        <v>442</v>
      </c>
      <c r="T116" s="669" t="s">
        <v>443</v>
      </c>
      <c r="U116" s="669">
        <v>437000.16</v>
      </c>
      <c r="V116" s="669">
        <v>2491041.6</v>
      </c>
      <c r="W116" s="640"/>
      <c r="X116" s="673" t="s">
        <v>195</v>
      </c>
      <c r="Y116" s="673" t="s">
        <v>195</v>
      </c>
      <c r="Z116" s="673" t="s">
        <v>195</v>
      </c>
      <c r="AA116" s="673" t="s">
        <v>195</v>
      </c>
    </row>
    <row r="117" spans="1:34" ht="31" customHeight="1" x14ac:dyDescent="0.35">
      <c r="A117" s="281"/>
      <c r="B117" s="639"/>
      <c r="C117" s="675"/>
      <c r="D117" s="669"/>
      <c r="E117" s="669"/>
      <c r="F117" s="669">
        <v>372</v>
      </c>
      <c r="G117" s="669"/>
      <c r="H117" s="639"/>
      <c r="I117" s="674"/>
      <c r="J117" s="639"/>
      <c r="K117" s="671"/>
      <c r="L117" s="641"/>
      <c r="M117" s="639"/>
      <c r="N117" s="639"/>
      <c r="O117" s="639"/>
      <c r="P117" s="639"/>
      <c r="Q117" s="639"/>
      <c r="R117" s="639"/>
      <c r="S117" s="669"/>
      <c r="T117" s="669"/>
      <c r="U117" s="669"/>
      <c r="V117" s="669"/>
      <c r="W117" s="640"/>
      <c r="X117" s="673"/>
      <c r="Y117" s="283"/>
      <c r="Z117" s="283"/>
      <c r="AA117" s="283"/>
    </row>
    <row r="118" spans="1:34" ht="31" customHeight="1" x14ac:dyDescent="0.35">
      <c r="A118" s="289">
        <v>55</v>
      </c>
      <c r="B118" s="639"/>
      <c r="C118" s="675" t="s">
        <v>444</v>
      </c>
      <c r="D118" s="669" t="s">
        <v>45</v>
      </c>
      <c r="E118" s="669"/>
      <c r="F118" s="669"/>
      <c r="G118" s="669"/>
      <c r="H118" s="639"/>
      <c r="I118" s="674">
        <f t="shared" ref="I118" si="105">I116+F117</f>
        <v>20367.7</v>
      </c>
      <c r="J118" s="639"/>
      <c r="K118" s="675">
        <f t="shared" ref="K118" si="106">F117+F119</f>
        <v>744</v>
      </c>
      <c r="L118" s="638">
        <v>370.5</v>
      </c>
      <c r="M118" s="639"/>
      <c r="N118" s="639"/>
      <c r="O118" s="639"/>
      <c r="P118" s="639"/>
      <c r="Q118" s="639"/>
      <c r="R118" s="639"/>
      <c r="S118" s="669"/>
      <c r="T118" s="669"/>
      <c r="U118" s="669"/>
      <c r="V118" s="669"/>
      <c r="W118" s="640"/>
      <c r="X118" s="673" t="s">
        <v>195</v>
      </c>
      <c r="Y118" s="673" t="s">
        <v>195</v>
      </c>
      <c r="Z118" s="673" t="s">
        <v>195</v>
      </c>
      <c r="AA118" s="673" t="s">
        <v>195</v>
      </c>
    </row>
    <row r="119" spans="1:34" ht="31" customHeight="1" x14ac:dyDescent="0.35">
      <c r="A119" s="281"/>
      <c r="B119" s="639"/>
      <c r="C119" s="675"/>
      <c r="D119" s="669"/>
      <c r="E119" s="669"/>
      <c r="F119" s="669">
        <v>372</v>
      </c>
      <c r="G119" s="669"/>
      <c r="H119" s="639"/>
      <c r="I119" s="674"/>
      <c r="J119" s="639"/>
      <c r="K119" s="671"/>
      <c r="L119" s="641"/>
      <c r="M119" s="639"/>
      <c r="N119" s="639"/>
      <c r="O119" s="639"/>
      <c r="P119" s="639"/>
      <c r="Q119" s="639"/>
      <c r="R119" s="639"/>
      <c r="S119" s="669"/>
      <c r="T119" s="669"/>
      <c r="U119" s="669"/>
      <c r="V119" s="669"/>
      <c r="W119" s="640"/>
      <c r="X119" s="673"/>
      <c r="Y119" s="283"/>
      <c r="Z119" s="283"/>
      <c r="AA119" s="283"/>
    </row>
    <row r="120" spans="1:34" ht="31" customHeight="1" x14ac:dyDescent="0.35">
      <c r="A120" s="289">
        <v>56</v>
      </c>
      <c r="B120" s="639"/>
      <c r="C120" s="677" t="s">
        <v>445</v>
      </c>
      <c r="D120" s="678" t="s">
        <v>45</v>
      </c>
      <c r="E120" s="669"/>
      <c r="F120" s="669"/>
      <c r="G120" s="669"/>
      <c r="H120" s="639"/>
      <c r="I120" s="674">
        <f t="shared" ref="I120" si="107">I118+F119</f>
        <v>20739.7</v>
      </c>
      <c r="J120" s="639"/>
      <c r="K120" s="675">
        <f t="shared" ref="K120" si="108">F119+F121</f>
        <v>742</v>
      </c>
      <c r="L120" s="638">
        <v>370.5</v>
      </c>
      <c r="M120" s="639"/>
      <c r="N120" s="639"/>
      <c r="O120" s="639"/>
      <c r="P120" s="639"/>
      <c r="Q120" s="639"/>
      <c r="R120" s="639"/>
      <c r="S120" s="669"/>
      <c r="T120" s="669"/>
      <c r="U120" s="669"/>
      <c r="V120" s="669"/>
      <c r="W120" s="640"/>
      <c r="X120" s="673" t="s">
        <v>195</v>
      </c>
      <c r="Y120" s="673" t="s">
        <v>195</v>
      </c>
      <c r="Z120" s="673" t="s">
        <v>195</v>
      </c>
      <c r="AA120" s="673" t="s">
        <v>195</v>
      </c>
    </row>
    <row r="121" spans="1:34" ht="31" customHeight="1" x14ac:dyDescent="0.35">
      <c r="A121" s="281"/>
      <c r="B121" s="639"/>
      <c r="C121" s="675"/>
      <c r="D121" s="669"/>
      <c r="E121" s="669"/>
      <c r="F121" s="669">
        <v>370</v>
      </c>
      <c r="G121" s="669"/>
      <c r="H121" s="639"/>
      <c r="I121" s="674"/>
      <c r="J121" s="639"/>
      <c r="K121" s="671"/>
      <c r="L121" s="641"/>
      <c r="M121" s="639"/>
      <c r="N121" s="639"/>
      <c r="O121" s="639"/>
      <c r="P121" s="639"/>
      <c r="Q121" s="639"/>
      <c r="R121" s="639"/>
      <c r="S121" s="669"/>
      <c r="T121" s="669"/>
      <c r="U121" s="669"/>
      <c r="V121" s="669"/>
      <c r="W121" s="640"/>
      <c r="X121" s="673"/>
      <c r="Y121" s="283"/>
      <c r="Z121" s="283"/>
      <c r="AA121" s="283"/>
    </row>
    <row r="122" spans="1:34" ht="31" customHeight="1" x14ac:dyDescent="0.35">
      <c r="A122" s="289">
        <v>57</v>
      </c>
      <c r="B122" s="642" t="str">
        <f>C122</f>
        <v>AP31</v>
      </c>
      <c r="C122" s="675" t="s">
        <v>446</v>
      </c>
      <c r="D122" s="669" t="s">
        <v>289</v>
      </c>
      <c r="E122" s="669" t="s">
        <v>447</v>
      </c>
      <c r="F122" s="669"/>
      <c r="G122" s="669">
        <v>1114</v>
      </c>
      <c r="H122" s="639"/>
      <c r="I122" s="674">
        <f t="shared" ref="I122" si="109">I120+F121</f>
        <v>21109.7</v>
      </c>
      <c r="J122" s="639"/>
      <c r="K122" s="675">
        <f t="shared" ref="K122" si="110">F121+F123</f>
        <v>770</v>
      </c>
      <c r="L122" s="638">
        <v>370.5</v>
      </c>
      <c r="M122" s="639"/>
      <c r="N122" s="639"/>
      <c r="O122" s="639"/>
      <c r="P122" s="639"/>
      <c r="Q122" s="639"/>
      <c r="R122" s="639"/>
      <c r="S122" s="669" t="s">
        <v>448</v>
      </c>
      <c r="T122" s="669" t="s">
        <v>449</v>
      </c>
      <c r="U122" s="669">
        <v>437863.4</v>
      </c>
      <c r="V122" s="669">
        <v>2490337.19</v>
      </c>
      <c r="W122" s="640"/>
      <c r="X122" s="673" t="s">
        <v>195</v>
      </c>
      <c r="Y122" s="673" t="s">
        <v>195</v>
      </c>
      <c r="Z122" s="673" t="s">
        <v>195</v>
      </c>
      <c r="AA122" s="673" t="s">
        <v>195</v>
      </c>
    </row>
    <row r="123" spans="1:34" ht="31" customHeight="1" x14ac:dyDescent="0.35">
      <c r="A123" s="281"/>
      <c r="B123" s="639"/>
      <c r="C123" s="675"/>
      <c r="D123" s="669"/>
      <c r="E123" s="669"/>
      <c r="F123" s="669">
        <v>400</v>
      </c>
      <c r="G123" s="669"/>
      <c r="H123" s="639"/>
      <c r="I123" s="674"/>
      <c r="J123" s="639"/>
      <c r="K123" s="671"/>
      <c r="L123" s="641"/>
      <c r="M123" s="639"/>
      <c r="N123" s="639"/>
      <c r="O123" s="639"/>
      <c r="P123" s="639"/>
      <c r="Q123" s="639"/>
      <c r="R123" s="639"/>
      <c r="S123" s="669"/>
      <c r="T123" s="669"/>
      <c r="U123" s="669"/>
      <c r="V123" s="669"/>
      <c r="W123" s="640"/>
      <c r="X123" s="673"/>
      <c r="Y123" s="283"/>
      <c r="Z123" s="283"/>
      <c r="AA123" s="283"/>
    </row>
    <row r="124" spans="1:34" ht="31" customHeight="1" x14ac:dyDescent="0.35">
      <c r="A124" s="289">
        <v>58</v>
      </c>
      <c r="B124" s="642" t="str">
        <f>C124</f>
        <v>AP32</v>
      </c>
      <c r="C124" s="675" t="s">
        <v>450</v>
      </c>
      <c r="D124" s="669" t="s">
        <v>213</v>
      </c>
      <c r="E124" s="669" t="s">
        <v>451</v>
      </c>
      <c r="F124" s="669"/>
      <c r="G124" s="669">
        <v>400</v>
      </c>
      <c r="H124" s="639"/>
      <c r="I124" s="674">
        <f t="shared" ref="I124" si="111">I122+F123</f>
        <v>21509.7</v>
      </c>
      <c r="J124" s="639"/>
      <c r="K124" s="675">
        <f t="shared" ref="K124" si="112">F123+F125</f>
        <v>760</v>
      </c>
      <c r="L124" s="638">
        <v>370.5</v>
      </c>
      <c r="M124" s="639"/>
      <c r="N124" s="639"/>
      <c r="O124" s="639"/>
      <c r="P124" s="639"/>
      <c r="Q124" s="639"/>
      <c r="R124" s="639"/>
      <c r="S124" s="669" t="s">
        <v>452</v>
      </c>
      <c r="T124" s="669" t="s">
        <v>453</v>
      </c>
      <c r="U124" s="669">
        <v>438089.36</v>
      </c>
      <c r="V124" s="669">
        <v>2490007.5</v>
      </c>
      <c r="W124" s="640"/>
      <c r="X124" s="673" t="s">
        <v>195</v>
      </c>
      <c r="Y124" s="673" t="s">
        <v>195</v>
      </c>
      <c r="Z124" s="673" t="s">
        <v>195</v>
      </c>
      <c r="AA124" s="673" t="s">
        <v>195</v>
      </c>
    </row>
    <row r="125" spans="1:34" ht="31" customHeight="1" x14ac:dyDescent="0.35">
      <c r="A125" s="281"/>
      <c r="B125" s="639"/>
      <c r="C125" s="675"/>
      <c r="D125" s="669"/>
      <c r="E125" s="669"/>
      <c r="F125" s="669">
        <v>360</v>
      </c>
      <c r="G125" s="669"/>
      <c r="H125" s="639"/>
      <c r="I125" s="674"/>
      <c r="J125" s="639"/>
      <c r="K125" s="671"/>
      <c r="L125" s="641"/>
      <c r="M125" s="639"/>
      <c r="N125" s="639"/>
      <c r="O125" s="639"/>
      <c r="P125" s="639"/>
      <c r="Q125" s="639"/>
      <c r="R125" s="639"/>
      <c r="S125" s="669"/>
      <c r="T125" s="669"/>
      <c r="U125" s="669"/>
      <c r="V125" s="669"/>
      <c r="W125" s="640"/>
      <c r="X125" s="673"/>
      <c r="Y125" s="283"/>
      <c r="Z125" s="283"/>
      <c r="AA125" s="283"/>
    </row>
    <row r="126" spans="1:34" ht="31" customHeight="1" x14ac:dyDescent="0.35">
      <c r="A126" s="289">
        <v>59</v>
      </c>
      <c r="B126" s="639"/>
      <c r="C126" s="675" t="s">
        <v>454</v>
      </c>
      <c r="D126" s="669" t="s">
        <v>45</v>
      </c>
      <c r="E126" s="669"/>
      <c r="F126" s="669"/>
      <c r="G126" s="669"/>
      <c r="H126" s="639"/>
      <c r="I126" s="674">
        <f t="shared" ref="I126" si="113">I124+F125</f>
        <v>21869.7</v>
      </c>
      <c r="J126" s="639"/>
      <c r="K126" s="675">
        <f t="shared" ref="K126" si="114">F125+F127</f>
        <v>725</v>
      </c>
      <c r="L126" s="638">
        <v>370.5</v>
      </c>
      <c r="M126" s="639"/>
      <c r="N126" s="639"/>
      <c r="O126" s="639"/>
      <c r="P126" s="639"/>
      <c r="Q126" s="639"/>
      <c r="R126" s="639"/>
      <c r="S126" s="669"/>
      <c r="T126" s="669"/>
      <c r="U126" s="669"/>
      <c r="V126" s="669"/>
      <c r="W126" s="640"/>
      <c r="X126" s="673" t="s">
        <v>195</v>
      </c>
      <c r="Y126" s="673" t="s">
        <v>195</v>
      </c>
      <c r="Z126" s="673" t="s">
        <v>195</v>
      </c>
      <c r="AA126" s="673" t="s">
        <v>195</v>
      </c>
    </row>
    <row r="127" spans="1:34" ht="31" customHeight="1" x14ac:dyDescent="0.35">
      <c r="A127" s="281"/>
      <c r="B127" s="639"/>
      <c r="C127" s="675"/>
      <c r="D127" s="669"/>
      <c r="E127" s="669"/>
      <c r="F127" s="669">
        <v>365</v>
      </c>
      <c r="G127" s="669"/>
      <c r="H127" s="639"/>
      <c r="I127" s="674"/>
      <c r="J127" s="639"/>
      <c r="K127" s="671"/>
      <c r="L127" s="641"/>
      <c r="M127" s="639"/>
      <c r="N127" s="639"/>
      <c r="O127" s="639"/>
      <c r="P127" s="639"/>
      <c r="Q127" s="639"/>
      <c r="R127" s="639"/>
      <c r="S127" s="669"/>
      <c r="T127" s="669"/>
      <c r="U127" s="669"/>
      <c r="V127" s="669"/>
      <c r="W127" s="640"/>
      <c r="X127" s="673"/>
      <c r="Y127" s="283"/>
      <c r="Z127" s="283"/>
      <c r="AA127" s="283"/>
    </row>
    <row r="128" spans="1:34" ht="31" customHeight="1" x14ac:dyDescent="0.35">
      <c r="A128" s="289">
        <v>60</v>
      </c>
      <c r="B128" s="679" t="s">
        <v>455</v>
      </c>
      <c r="C128" s="679" t="s">
        <v>2760</v>
      </c>
      <c r="D128" s="679" t="s">
        <v>456</v>
      </c>
      <c r="E128" s="679" t="s">
        <v>457</v>
      </c>
      <c r="F128" s="680"/>
      <c r="G128" s="643" t="s">
        <v>186</v>
      </c>
      <c r="H128" s="679">
        <v>45.32</v>
      </c>
      <c r="I128" s="674">
        <f t="shared" ref="I128" si="115">I126+F127</f>
        <v>22234.7</v>
      </c>
      <c r="J128" s="679">
        <v>330.67599999999999</v>
      </c>
      <c r="K128" s="675">
        <f t="shared" ref="K128" si="116">F127+F129</f>
        <v>793</v>
      </c>
      <c r="L128" s="638">
        <v>370.5</v>
      </c>
      <c r="M128" s="679">
        <v>187</v>
      </c>
      <c r="N128" s="679">
        <v>199</v>
      </c>
      <c r="O128" s="679">
        <v>386</v>
      </c>
      <c r="P128" s="679">
        <v>185</v>
      </c>
      <c r="Q128" s="679">
        <v>204</v>
      </c>
      <c r="R128" s="679">
        <v>388</v>
      </c>
      <c r="S128" s="679" t="s">
        <v>458</v>
      </c>
      <c r="T128" s="679" t="s">
        <v>459</v>
      </c>
      <c r="U128" s="681">
        <v>438196.66</v>
      </c>
      <c r="V128" s="681">
        <v>2489237.19</v>
      </c>
      <c r="W128" s="682"/>
      <c r="X128" s="673" t="s">
        <v>195</v>
      </c>
      <c r="Y128" s="673" t="s">
        <v>195</v>
      </c>
      <c r="Z128" s="673" t="s">
        <v>195</v>
      </c>
      <c r="AA128" s="673" t="s">
        <v>195</v>
      </c>
      <c r="AB128" s="297"/>
      <c r="AC128" s="297"/>
      <c r="AD128" s="296"/>
      <c r="AE128" s="298"/>
      <c r="AF128" s="298"/>
      <c r="AG128" s="298"/>
      <c r="AH128" s="298"/>
    </row>
    <row r="129" spans="1:34" ht="31" customHeight="1" x14ac:dyDescent="0.35">
      <c r="A129" s="281"/>
      <c r="B129" s="679" t="s">
        <v>186</v>
      </c>
      <c r="C129" s="679"/>
      <c r="D129" s="679"/>
      <c r="E129" s="679"/>
      <c r="F129" s="680">
        <v>428</v>
      </c>
      <c r="G129" s="643"/>
      <c r="H129" s="679"/>
      <c r="I129" s="674"/>
      <c r="J129" s="679"/>
      <c r="K129" s="671"/>
      <c r="L129" s="641"/>
      <c r="M129" s="679"/>
      <c r="N129" s="679"/>
      <c r="O129" s="679"/>
      <c r="P129" s="679"/>
      <c r="Q129" s="679"/>
      <c r="R129" s="679"/>
      <c r="S129" s="679"/>
      <c r="T129" s="679"/>
      <c r="U129" s="681"/>
      <c r="V129" s="681"/>
      <c r="W129" s="679" t="s">
        <v>460</v>
      </c>
      <c r="X129" s="673"/>
      <c r="Y129" s="283"/>
      <c r="Z129" s="283"/>
      <c r="AA129" s="283"/>
      <c r="AB129" s="297"/>
      <c r="AC129" s="297"/>
      <c r="AD129" s="296"/>
      <c r="AE129" s="298"/>
      <c r="AF129" s="298"/>
      <c r="AG129" s="298"/>
      <c r="AH129" s="298"/>
    </row>
    <row r="130" spans="1:34" ht="31" customHeight="1" x14ac:dyDescent="0.35">
      <c r="A130" s="289">
        <v>61</v>
      </c>
      <c r="B130" s="679" t="s">
        <v>186</v>
      </c>
      <c r="C130" s="679" t="s">
        <v>461</v>
      </c>
      <c r="D130" s="679" t="s">
        <v>45</v>
      </c>
      <c r="E130" s="679" t="s">
        <v>186</v>
      </c>
      <c r="F130" s="680"/>
      <c r="G130" s="643"/>
      <c r="H130" s="679">
        <v>53.83</v>
      </c>
      <c r="I130" s="674">
        <f t="shared" ref="I130" si="117">I128+F129</f>
        <v>22662.7</v>
      </c>
      <c r="J130" s="679">
        <v>331.27800000000002</v>
      </c>
      <c r="K130" s="675">
        <f t="shared" ref="K130" si="118">F129+F131</f>
        <v>788.72299999999996</v>
      </c>
      <c r="L130" s="638">
        <v>370.5</v>
      </c>
      <c r="M130" s="679">
        <v>230</v>
      </c>
      <c r="N130" s="679">
        <v>194</v>
      </c>
      <c r="O130" s="679">
        <v>425</v>
      </c>
      <c r="P130" s="679">
        <v>227</v>
      </c>
      <c r="Q130" s="679">
        <v>191</v>
      </c>
      <c r="R130" s="679">
        <v>418</v>
      </c>
      <c r="S130" s="679" t="s">
        <v>462</v>
      </c>
      <c r="T130" s="679" t="s">
        <v>463</v>
      </c>
      <c r="U130" s="681">
        <v>438528.913</v>
      </c>
      <c r="V130" s="681">
        <v>2488967.39</v>
      </c>
      <c r="W130" s="679"/>
      <c r="X130" s="673" t="s">
        <v>195</v>
      </c>
      <c r="Y130" s="673" t="s">
        <v>195</v>
      </c>
      <c r="Z130" s="673" t="s">
        <v>195</v>
      </c>
      <c r="AA130" s="673" t="s">
        <v>195</v>
      </c>
      <c r="AB130" s="297"/>
      <c r="AC130" s="297"/>
      <c r="AD130" s="296"/>
      <c r="AE130" s="298"/>
      <c r="AF130" s="298"/>
      <c r="AG130" s="298"/>
      <c r="AH130" s="298"/>
    </row>
    <row r="131" spans="1:34" ht="31" customHeight="1" x14ac:dyDescent="0.35">
      <c r="A131" s="281"/>
      <c r="B131" s="679" t="s">
        <v>186</v>
      </c>
      <c r="C131" s="679"/>
      <c r="D131" s="679"/>
      <c r="E131" s="679"/>
      <c r="F131" s="680">
        <v>360.72300000000001</v>
      </c>
      <c r="G131" s="643"/>
      <c r="H131" s="679"/>
      <c r="I131" s="674"/>
      <c r="J131" s="679"/>
      <c r="K131" s="671"/>
      <c r="L131" s="641"/>
      <c r="M131" s="679"/>
      <c r="N131" s="679"/>
      <c r="O131" s="679"/>
      <c r="P131" s="679"/>
      <c r="Q131" s="679"/>
      <c r="R131" s="679"/>
      <c r="S131" s="679"/>
      <c r="T131" s="679"/>
      <c r="U131" s="681"/>
      <c r="V131" s="681"/>
      <c r="W131" s="679" t="s">
        <v>464</v>
      </c>
      <c r="X131" s="673"/>
      <c r="Y131" s="283"/>
      <c r="Z131" s="283"/>
      <c r="AA131" s="283"/>
      <c r="AB131" s="297"/>
      <c r="AC131" s="297"/>
      <c r="AD131" s="296"/>
      <c r="AE131" s="298"/>
      <c r="AF131" s="298"/>
      <c r="AG131" s="298"/>
      <c r="AH131" s="298"/>
    </row>
    <row r="132" spans="1:34" ht="31" customHeight="1" x14ac:dyDescent="0.35">
      <c r="A132" s="289">
        <v>62</v>
      </c>
      <c r="B132" s="679" t="s">
        <v>465</v>
      </c>
      <c r="C132" s="679" t="s">
        <v>2761</v>
      </c>
      <c r="D132" s="679" t="s">
        <v>224</v>
      </c>
      <c r="E132" s="679" t="s">
        <v>466</v>
      </c>
      <c r="F132" s="680"/>
      <c r="G132" s="643"/>
      <c r="H132" s="679">
        <v>48.32</v>
      </c>
      <c r="I132" s="674">
        <f t="shared" ref="I132" si="119">I130+F131</f>
        <v>23023.423000000003</v>
      </c>
      <c r="J132" s="679">
        <v>328.637</v>
      </c>
      <c r="K132" s="675">
        <f t="shared" ref="K132" si="120">F131+F133</f>
        <v>620.72500000000002</v>
      </c>
      <c r="L132" s="638">
        <v>370.5</v>
      </c>
      <c r="M132" s="679">
        <v>167</v>
      </c>
      <c r="N132" s="679">
        <v>135</v>
      </c>
      <c r="O132" s="679">
        <v>303</v>
      </c>
      <c r="P132" s="679">
        <v>171</v>
      </c>
      <c r="Q132" s="679">
        <v>134</v>
      </c>
      <c r="R132" s="679">
        <v>305</v>
      </c>
      <c r="S132" s="679" t="s">
        <v>467</v>
      </c>
      <c r="T132" s="679" t="s">
        <v>468</v>
      </c>
      <c r="U132" s="681">
        <v>438808.94</v>
      </c>
      <c r="V132" s="681">
        <v>2488740</v>
      </c>
      <c r="W132" s="679"/>
      <c r="X132" s="673" t="s">
        <v>195</v>
      </c>
      <c r="Y132" s="673" t="s">
        <v>195</v>
      </c>
      <c r="Z132" s="673" t="s">
        <v>195</v>
      </c>
      <c r="AA132" s="673" t="s">
        <v>195</v>
      </c>
      <c r="AB132" s="297"/>
      <c r="AC132" s="297"/>
      <c r="AD132" s="296"/>
      <c r="AE132" s="298"/>
      <c r="AF132" s="298"/>
      <c r="AG132" s="298"/>
      <c r="AH132" s="298"/>
    </row>
    <row r="133" spans="1:34" ht="31" customHeight="1" x14ac:dyDescent="0.35">
      <c r="A133" s="281"/>
      <c r="B133" s="679" t="s">
        <v>186</v>
      </c>
      <c r="C133" s="679"/>
      <c r="D133" s="679"/>
      <c r="E133" s="679"/>
      <c r="F133" s="680">
        <v>260.00200000000001</v>
      </c>
      <c r="G133" s="643"/>
      <c r="H133" s="679"/>
      <c r="I133" s="674"/>
      <c r="J133" s="679"/>
      <c r="K133" s="671"/>
      <c r="L133" s="641"/>
      <c r="M133" s="679"/>
      <c r="N133" s="679"/>
      <c r="O133" s="679"/>
      <c r="P133" s="679"/>
      <c r="Q133" s="679"/>
      <c r="R133" s="679"/>
      <c r="S133" s="679"/>
      <c r="T133" s="679"/>
      <c r="U133" s="681"/>
      <c r="V133" s="681"/>
      <c r="W133" s="679" t="s">
        <v>196</v>
      </c>
      <c r="X133" s="673"/>
      <c r="Y133" s="283"/>
      <c r="Z133" s="283"/>
      <c r="AA133" s="283"/>
      <c r="AB133" s="297"/>
      <c r="AC133" s="297"/>
      <c r="AD133" s="296"/>
      <c r="AE133" s="298"/>
      <c r="AF133" s="298"/>
      <c r="AG133" s="298"/>
      <c r="AH133" s="298"/>
    </row>
    <row r="134" spans="1:34" ht="31" customHeight="1" x14ac:dyDescent="0.35">
      <c r="A134" s="289">
        <v>63</v>
      </c>
      <c r="B134" s="679" t="s">
        <v>186</v>
      </c>
      <c r="C134" s="679" t="s">
        <v>469</v>
      </c>
      <c r="D134" s="679" t="s">
        <v>65</v>
      </c>
      <c r="E134" s="679" t="s">
        <v>186</v>
      </c>
      <c r="F134" s="680"/>
      <c r="G134" s="643"/>
      <c r="H134" s="679">
        <v>59.83</v>
      </c>
      <c r="I134" s="674">
        <f t="shared" ref="I134" si="121">I132+F133</f>
        <v>23283.425000000003</v>
      </c>
      <c r="J134" s="679">
        <v>321.80900000000003</v>
      </c>
      <c r="K134" s="675">
        <f t="shared" ref="K134" si="122">F133+F135</f>
        <v>716.80799999999999</v>
      </c>
      <c r="L134" s="638">
        <v>370.5</v>
      </c>
      <c r="M134" s="679">
        <v>125</v>
      </c>
      <c r="N134" s="679">
        <v>105</v>
      </c>
      <c r="O134" s="679">
        <v>231</v>
      </c>
      <c r="P134" s="679">
        <v>127</v>
      </c>
      <c r="Q134" s="679">
        <v>136</v>
      </c>
      <c r="R134" s="679">
        <v>263</v>
      </c>
      <c r="S134" s="679" t="s">
        <v>470</v>
      </c>
      <c r="T134" s="679" t="s">
        <v>471</v>
      </c>
      <c r="U134" s="681">
        <v>438931.7</v>
      </c>
      <c r="V134" s="681">
        <v>2488510.8029999998</v>
      </c>
      <c r="W134" s="679"/>
      <c r="X134" s="673" t="s">
        <v>195</v>
      </c>
      <c r="Y134" s="673" t="s">
        <v>195</v>
      </c>
      <c r="Z134" s="673" t="s">
        <v>195</v>
      </c>
      <c r="AA134" s="673" t="s">
        <v>195</v>
      </c>
      <c r="AB134" s="297"/>
      <c r="AC134" s="297"/>
      <c r="AD134" s="299"/>
      <c r="AE134" s="298"/>
      <c r="AF134" s="298"/>
      <c r="AG134" s="298"/>
      <c r="AH134" s="298"/>
    </row>
    <row r="135" spans="1:34" ht="31" customHeight="1" x14ac:dyDescent="0.35">
      <c r="A135" s="281"/>
      <c r="B135" s="679" t="s">
        <v>186</v>
      </c>
      <c r="C135" s="679"/>
      <c r="D135" s="679"/>
      <c r="E135" s="679"/>
      <c r="F135" s="680">
        <v>456.80599999999998</v>
      </c>
      <c r="G135" s="643"/>
      <c r="H135" s="679"/>
      <c r="I135" s="674"/>
      <c r="J135" s="679"/>
      <c r="K135" s="671"/>
      <c r="L135" s="641"/>
      <c r="M135" s="679"/>
      <c r="N135" s="679"/>
      <c r="O135" s="679"/>
      <c r="P135" s="679"/>
      <c r="Q135" s="679"/>
      <c r="R135" s="679"/>
      <c r="S135" s="679"/>
      <c r="T135" s="679"/>
      <c r="U135" s="681"/>
      <c r="V135" s="681"/>
      <c r="W135" s="683" t="s">
        <v>196</v>
      </c>
      <c r="X135" s="673"/>
      <c r="Y135" s="283"/>
      <c r="Z135" s="283"/>
      <c r="AA135" s="283"/>
      <c r="AB135" s="297"/>
      <c r="AC135" s="297"/>
      <c r="AD135" s="299"/>
      <c r="AE135" s="298"/>
      <c r="AF135" s="298"/>
      <c r="AG135" s="298"/>
      <c r="AH135" s="298"/>
    </row>
    <row r="136" spans="1:34" ht="31" customHeight="1" x14ac:dyDescent="0.35">
      <c r="A136" s="289">
        <v>64</v>
      </c>
      <c r="B136" s="679" t="s">
        <v>472</v>
      </c>
      <c r="C136" s="679" t="s">
        <v>2762</v>
      </c>
      <c r="D136" s="679" t="s">
        <v>473</v>
      </c>
      <c r="E136" s="679" t="s">
        <v>474</v>
      </c>
      <c r="F136" s="680"/>
      <c r="G136" s="640" t="s">
        <v>186</v>
      </c>
      <c r="H136" s="679">
        <v>51.32</v>
      </c>
      <c r="I136" s="674">
        <v>0</v>
      </c>
      <c r="J136" s="679">
        <v>357.53</v>
      </c>
      <c r="K136" s="680">
        <v>902</v>
      </c>
      <c r="L136" s="644">
        <f>K136/2</f>
        <v>451</v>
      </c>
      <c r="M136" s="679">
        <v>359</v>
      </c>
      <c r="N136" s="679">
        <v>330</v>
      </c>
      <c r="O136" s="679">
        <v>689</v>
      </c>
      <c r="P136" s="679">
        <v>327</v>
      </c>
      <c r="Q136" s="679">
        <v>308</v>
      </c>
      <c r="R136" s="679">
        <v>635</v>
      </c>
      <c r="S136" s="679" t="s">
        <v>475</v>
      </c>
      <c r="T136" s="679" t="s">
        <v>476</v>
      </c>
      <c r="U136" s="681">
        <v>439147.38</v>
      </c>
      <c r="V136" s="681">
        <v>2488108.12</v>
      </c>
      <c r="W136" s="655" t="s">
        <v>2652</v>
      </c>
      <c r="X136" s="673" t="s">
        <v>194</v>
      </c>
      <c r="Y136" s="673" t="s">
        <v>195</v>
      </c>
      <c r="Z136" s="673" t="s">
        <v>195</v>
      </c>
      <c r="AA136" s="673" t="s">
        <v>195</v>
      </c>
      <c r="AB136" s="297"/>
      <c r="AC136" s="297"/>
      <c r="AD136" s="296"/>
      <c r="AE136" s="298"/>
      <c r="AF136" s="298"/>
      <c r="AG136" s="298"/>
      <c r="AH136" s="298"/>
    </row>
    <row r="137" spans="1:34" ht="31" customHeight="1" x14ac:dyDescent="0.35">
      <c r="A137" s="281"/>
      <c r="B137" s="679" t="s">
        <v>186</v>
      </c>
      <c r="C137" s="679"/>
      <c r="D137" s="679"/>
      <c r="E137" s="679"/>
      <c r="F137" s="680">
        <v>445</v>
      </c>
      <c r="G137" s="640"/>
      <c r="H137" s="679"/>
      <c r="I137" s="674"/>
      <c r="J137" s="679"/>
      <c r="K137" s="680"/>
      <c r="L137" s="644"/>
      <c r="M137" s="679"/>
      <c r="N137" s="679"/>
      <c r="O137" s="679"/>
      <c r="P137" s="679"/>
      <c r="Q137" s="679"/>
      <c r="R137" s="679"/>
      <c r="S137" s="679"/>
      <c r="T137" s="679"/>
      <c r="U137" s="681"/>
      <c r="V137" s="681"/>
      <c r="W137" s="679" t="s">
        <v>464</v>
      </c>
      <c r="X137" s="673"/>
      <c r="Y137" s="283"/>
      <c r="Z137" s="283"/>
      <c r="AA137" s="283"/>
      <c r="AB137" s="297"/>
      <c r="AC137" s="297"/>
      <c r="AD137" s="296"/>
      <c r="AE137" s="298"/>
      <c r="AF137" s="298"/>
      <c r="AG137" s="298"/>
      <c r="AH137" s="298"/>
    </row>
    <row r="138" spans="1:34" ht="31" customHeight="1" x14ac:dyDescent="0.35">
      <c r="A138" s="289">
        <v>65</v>
      </c>
      <c r="B138" s="679" t="s">
        <v>477</v>
      </c>
      <c r="C138" s="679" t="s">
        <v>2763</v>
      </c>
      <c r="D138" s="679" t="s">
        <v>289</v>
      </c>
      <c r="E138" s="679" t="s">
        <v>478</v>
      </c>
      <c r="F138" s="680"/>
      <c r="G138" s="640"/>
      <c r="H138" s="679">
        <v>51.32</v>
      </c>
      <c r="I138" s="674">
        <f>I136+F137</f>
        <v>445</v>
      </c>
      <c r="J138" s="679">
        <v>330.14400000000001</v>
      </c>
      <c r="K138" s="680">
        <f>F137+F139</f>
        <v>852</v>
      </c>
      <c r="L138" s="644">
        <f>K138/2</f>
        <v>426</v>
      </c>
      <c r="M138" s="679">
        <v>117</v>
      </c>
      <c r="N138" s="679">
        <v>222</v>
      </c>
      <c r="O138" s="679">
        <v>339</v>
      </c>
      <c r="P138" s="679">
        <v>139</v>
      </c>
      <c r="Q138" s="679">
        <v>218</v>
      </c>
      <c r="R138" s="679">
        <v>357</v>
      </c>
      <c r="S138" s="679" t="s">
        <v>479</v>
      </c>
      <c r="T138" s="679" t="s">
        <v>480</v>
      </c>
      <c r="U138" s="681">
        <v>439291.33</v>
      </c>
      <c r="V138" s="681">
        <v>2487687.2799999998</v>
      </c>
      <c r="W138" s="679"/>
      <c r="X138" s="673" t="s">
        <v>194</v>
      </c>
      <c r="Y138" s="673" t="s">
        <v>195</v>
      </c>
      <c r="Z138" s="673" t="s">
        <v>195</v>
      </c>
      <c r="AA138" s="673" t="s">
        <v>195</v>
      </c>
      <c r="AB138" s="297"/>
      <c r="AC138" s="297"/>
      <c r="AD138" s="296"/>
      <c r="AE138" s="298"/>
      <c r="AF138" s="298"/>
      <c r="AG138" s="298"/>
      <c r="AH138" s="298"/>
    </row>
    <row r="139" spans="1:34" ht="31" customHeight="1" x14ac:dyDescent="0.35">
      <c r="A139" s="281"/>
      <c r="B139" s="679" t="s">
        <v>186</v>
      </c>
      <c r="C139" s="679"/>
      <c r="D139" s="679"/>
      <c r="E139" s="679"/>
      <c r="F139" s="680">
        <v>407</v>
      </c>
      <c r="G139" s="640"/>
      <c r="H139" s="679"/>
      <c r="I139" s="674"/>
      <c r="J139" s="679"/>
      <c r="K139" s="680"/>
      <c r="L139" s="644"/>
      <c r="M139" s="679"/>
      <c r="N139" s="679"/>
      <c r="O139" s="679"/>
      <c r="P139" s="679"/>
      <c r="Q139" s="679"/>
      <c r="R139" s="679"/>
      <c r="S139" s="679"/>
      <c r="T139" s="679"/>
      <c r="U139" s="681"/>
      <c r="V139" s="681"/>
      <c r="W139" s="679" t="s">
        <v>481</v>
      </c>
      <c r="X139" s="673"/>
      <c r="Y139" s="283"/>
      <c r="Z139" s="283"/>
      <c r="AA139" s="283"/>
      <c r="AB139" s="297"/>
      <c r="AC139" s="297"/>
      <c r="AD139" s="296"/>
      <c r="AE139" s="298"/>
      <c r="AF139" s="298"/>
      <c r="AG139" s="298"/>
      <c r="AH139" s="298"/>
    </row>
    <row r="140" spans="1:34" ht="31" customHeight="1" x14ac:dyDescent="0.35">
      <c r="A140" s="289">
        <v>66</v>
      </c>
      <c r="B140" s="679" t="s">
        <v>186</v>
      </c>
      <c r="C140" s="679" t="s">
        <v>482</v>
      </c>
      <c r="D140" s="679" t="s">
        <v>45</v>
      </c>
      <c r="E140" s="679" t="s">
        <v>186</v>
      </c>
      <c r="F140" s="680"/>
      <c r="G140" s="640"/>
      <c r="H140" s="679">
        <v>53.83</v>
      </c>
      <c r="I140" s="674">
        <f>I138+F139</f>
        <v>852</v>
      </c>
      <c r="J140" s="679">
        <v>328.92899999999997</v>
      </c>
      <c r="K140" s="680">
        <f>F139+F141</f>
        <v>808</v>
      </c>
      <c r="L140" s="644">
        <f>K140/2</f>
        <v>404</v>
      </c>
      <c r="M140" s="679">
        <v>185</v>
      </c>
      <c r="N140" s="679">
        <v>175</v>
      </c>
      <c r="O140" s="679">
        <v>360</v>
      </c>
      <c r="P140" s="679">
        <v>190</v>
      </c>
      <c r="Q140" s="679">
        <v>182</v>
      </c>
      <c r="R140" s="679">
        <v>372</v>
      </c>
      <c r="S140" s="679" t="s">
        <v>483</v>
      </c>
      <c r="T140" s="679" t="s">
        <v>484</v>
      </c>
      <c r="U140" s="681">
        <v>439551.50099999999</v>
      </c>
      <c r="V140" s="681">
        <v>2487374.2940000002</v>
      </c>
      <c r="W140" s="679"/>
      <c r="X140" s="673" t="s">
        <v>194</v>
      </c>
      <c r="Y140" s="673" t="s">
        <v>195</v>
      </c>
      <c r="Z140" s="673" t="s">
        <v>195</v>
      </c>
      <c r="AA140" s="673" t="s">
        <v>195</v>
      </c>
      <c r="AB140" s="297"/>
      <c r="AC140" s="297"/>
      <c r="AD140" s="296"/>
      <c r="AE140" s="298"/>
      <c r="AF140" s="298"/>
      <c r="AG140" s="298"/>
      <c r="AH140" s="298"/>
    </row>
    <row r="141" spans="1:34" ht="31" customHeight="1" x14ac:dyDescent="0.35">
      <c r="A141" s="281"/>
      <c r="B141" s="679" t="s">
        <v>186</v>
      </c>
      <c r="C141" s="679"/>
      <c r="D141" s="679"/>
      <c r="E141" s="679"/>
      <c r="F141" s="680">
        <v>401</v>
      </c>
      <c r="G141" s="640"/>
      <c r="H141" s="679"/>
      <c r="I141" s="674"/>
      <c r="J141" s="679"/>
      <c r="K141" s="680"/>
      <c r="L141" s="644"/>
      <c r="M141" s="679"/>
      <c r="N141" s="679"/>
      <c r="O141" s="679"/>
      <c r="P141" s="679"/>
      <c r="Q141" s="679"/>
      <c r="R141" s="679"/>
      <c r="S141" s="679"/>
      <c r="T141" s="679"/>
      <c r="U141" s="681"/>
      <c r="V141" s="681"/>
      <c r="W141" s="679" t="s">
        <v>485</v>
      </c>
      <c r="X141" s="673"/>
      <c r="Y141" s="283"/>
      <c r="Z141" s="283"/>
      <c r="AA141" s="283"/>
      <c r="AB141" s="297"/>
      <c r="AC141" s="297"/>
      <c r="AD141" s="296"/>
      <c r="AE141" s="298"/>
      <c r="AF141" s="298"/>
      <c r="AG141" s="298"/>
      <c r="AH141" s="298"/>
    </row>
    <row r="142" spans="1:34" ht="31" customHeight="1" x14ac:dyDescent="0.35">
      <c r="A142" s="289">
        <v>67</v>
      </c>
      <c r="B142" s="679" t="s">
        <v>486</v>
      </c>
      <c r="C142" s="679" t="s">
        <v>2764</v>
      </c>
      <c r="D142" s="679" t="s">
        <v>289</v>
      </c>
      <c r="E142" s="679" t="s">
        <v>487</v>
      </c>
      <c r="F142" s="680"/>
      <c r="G142" s="644">
        <f>F137+F139+F141</f>
        <v>1253</v>
      </c>
      <c r="H142" s="679">
        <v>51.32</v>
      </c>
      <c r="I142" s="674">
        <f>I140+F141</f>
        <v>1253</v>
      </c>
      <c r="J142" s="679">
        <v>331.74900000000002</v>
      </c>
      <c r="K142" s="680">
        <f>F141+F143</f>
        <v>808</v>
      </c>
      <c r="L142" s="644">
        <f>K142/2</f>
        <v>404</v>
      </c>
      <c r="M142" s="679">
        <v>227</v>
      </c>
      <c r="N142" s="679">
        <v>173</v>
      </c>
      <c r="O142" s="679">
        <v>400</v>
      </c>
      <c r="P142" s="679">
        <v>220</v>
      </c>
      <c r="Q142" s="679">
        <v>181</v>
      </c>
      <c r="R142" s="679">
        <v>402</v>
      </c>
      <c r="S142" s="679" t="s">
        <v>488</v>
      </c>
      <c r="T142" s="679" t="s">
        <v>489</v>
      </c>
      <c r="U142" s="681">
        <v>439807.78</v>
      </c>
      <c r="V142" s="681">
        <v>2487065.9900000002</v>
      </c>
      <c r="W142" s="679"/>
      <c r="X142" s="673" t="s">
        <v>194</v>
      </c>
      <c r="Y142" s="673" t="s">
        <v>195</v>
      </c>
      <c r="Z142" s="673" t="s">
        <v>195</v>
      </c>
      <c r="AA142" s="673" t="s">
        <v>195</v>
      </c>
      <c r="AB142" s="297"/>
      <c r="AC142" s="297"/>
      <c r="AD142" s="296"/>
      <c r="AE142" s="298"/>
      <c r="AF142" s="298"/>
      <c r="AG142" s="298"/>
      <c r="AH142" s="298"/>
    </row>
    <row r="143" spans="1:34" ht="31" customHeight="1" x14ac:dyDescent="0.35">
      <c r="A143" s="281"/>
      <c r="B143" s="679" t="s">
        <v>186</v>
      </c>
      <c r="C143" s="679"/>
      <c r="D143" s="679"/>
      <c r="E143" s="679"/>
      <c r="F143" s="680">
        <v>407</v>
      </c>
      <c r="G143" s="640"/>
      <c r="H143" s="679"/>
      <c r="I143" s="674"/>
      <c r="J143" s="679"/>
      <c r="K143" s="680"/>
      <c r="L143" s="644"/>
      <c r="M143" s="679"/>
      <c r="N143" s="679"/>
      <c r="O143" s="679"/>
      <c r="P143" s="679"/>
      <c r="Q143" s="679"/>
      <c r="R143" s="679"/>
      <c r="S143" s="679"/>
      <c r="T143" s="679"/>
      <c r="U143" s="681"/>
      <c r="V143" s="681"/>
      <c r="W143" s="679"/>
      <c r="X143" s="673"/>
      <c r="Y143" s="283"/>
      <c r="Z143" s="283"/>
      <c r="AA143" s="283"/>
      <c r="AB143" s="297"/>
      <c r="AC143" s="297"/>
      <c r="AD143" s="296"/>
      <c r="AE143" s="298"/>
      <c r="AF143" s="298"/>
      <c r="AG143" s="298"/>
      <c r="AH143" s="298"/>
    </row>
    <row r="144" spans="1:34" ht="31" customHeight="1" x14ac:dyDescent="0.35">
      <c r="A144" s="289">
        <v>68</v>
      </c>
      <c r="B144" s="679" t="s">
        <v>186</v>
      </c>
      <c r="C144" s="679" t="s">
        <v>490</v>
      </c>
      <c r="D144" s="679" t="s">
        <v>65</v>
      </c>
      <c r="E144" s="679" t="s">
        <v>186</v>
      </c>
      <c r="F144" s="680"/>
      <c r="G144" s="640"/>
      <c r="H144" s="679">
        <v>59.83</v>
      </c>
      <c r="I144" s="674">
        <f>I142+F143</f>
        <v>1660</v>
      </c>
      <c r="J144" s="679">
        <v>335.57799999999997</v>
      </c>
      <c r="K144" s="680">
        <f>F143+F145</f>
        <v>783</v>
      </c>
      <c r="L144" s="644">
        <f>K144/2</f>
        <v>391.5</v>
      </c>
      <c r="M144" s="679">
        <v>234</v>
      </c>
      <c r="N144" s="679">
        <v>276</v>
      </c>
      <c r="O144" s="679">
        <v>510</v>
      </c>
      <c r="P144" s="679">
        <v>227</v>
      </c>
      <c r="Q144" s="679">
        <v>255</v>
      </c>
      <c r="R144" s="679">
        <v>482</v>
      </c>
      <c r="S144" s="679" t="s">
        <v>491</v>
      </c>
      <c r="T144" s="679" t="s">
        <v>492</v>
      </c>
      <c r="U144" s="681">
        <v>440146.81199999998</v>
      </c>
      <c r="V144" s="681">
        <v>2486840.8080000002</v>
      </c>
      <c r="W144" s="679"/>
      <c r="X144" s="673" t="s">
        <v>194</v>
      </c>
      <c r="Y144" s="673" t="s">
        <v>195</v>
      </c>
      <c r="Z144" s="673" t="s">
        <v>195</v>
      </c>
      <c r="AA144" s="673" t="s">
        <v>195</v>
      </c>
      <c r="AB144" s="297"/>
      <c r="AC144" s="297"/>
      <c r="AD144" s="296"/>
      <c r="AE144" s="298"/>
      <c r="AF144" s="298"/>
      <c r="AG144" s="298"/>
      <c r="AH144" s="298"/>
    </row>
    <row r="145" spans="1:34" ht="31" customHeight="1" x14ac:dyDescent="0.35">
      <c r="A145" s="281"/>
      <c r="B145" s="679" t="s">
        <v>186</v>
      </c>
      <c r="C145" s="679"/>
      <c r="D145" s="679"/>
      <c r="E145" s="679"/>
      <c r="F145" s="680">
        <v>376</v>
      </c>
      <c r="G145" s="640"/>
      <c r="H145" s="679"/>
      <c r="I145" s="674"/>
      <c r="J145" s="679"/>
      <c r="K145" s="680"/>
      <c r="L145" s="644"/>
      <c r="M145" s="679"/>
      <c r="N145" s="679"/>
      <c r="O145" s="679"/>
      <c r="P145" s="679"/>
      <c r="Q145" s="679"/>
      <c r="R145" s="679"/>
      <c r="S145" s="679"/>
      <c r="T145" s="679"/>
      <c r="U145" s="681"/>
      <c r="V145" s="681"/>
      <c r="W145" s="679" t="s">
        <v>493</v>
      </c>
      <c r="X145" s="673"/>
      <c r="Y145" s="283"/>
      <c r="Z145" s="283"/>
      <c r="AA145" s="283"/>
      <c r="AB145" s="297"/>
      <c r="AC145" s="297"/>
      <c r="AD145" s="296"/>
      <c r="AE145" s="298"/>
      <c r="AF145" s="298"/>
      <c r="AG145" s="298"/>
      <c r="AH145" s="298"/>
    </row>
    <row r="146" spans="1:34" ht="31" customHeight="1" x14ac:dyDescent="0.35">
      <c r="A146" s="289">
        <v>69</v>
      </c>
      <c r="B146" s="679" t="s">
        <v>186</v>
      </c>
      <c r="C146" s="679" t="s">
        <v>494</v>
      </c>
      <c r="D146" s="679" t="s">
        <v>495</v>
      </c>
      <c r="E146" s="679" t="s">
        <v>186</v>
      </c>
      <c r="F146" s="680"/>
      <c r="G146" s="644">
        <f>F143+F145</f>
        <v>783</v>
      </c>
      <c r="H146" s="679">
        <v>58.33</v>
      </c>
      <c r="I146" s="674">
        <f>I144+F145</f>
        <v>2036</v>
      </c>
      <c r="J146" s="679">
        <v>318.67399999999998</v>
      </c>
      <c r="K146" s="680">
        <f>F145+F147</f>
        <v>846</v>
      </c>
      <c r="L146" s="644">
        <f>K146/2</f>
        <v>423</v>
      </c>
      <c r="M146" s="679">
        <v>101</v>
      </c>
      <c r="N146" s="679">
        <v>231</v>
      </c>
      <c r="O146" s="679">
        <v>332</v>
      </c>
      <c r="P146" s="679">
        <v>123</v>
      </c>
      <c r="Q146" s="679">
        <v>233</v>
      </c>
      <c r="R146" s="679">
        <v>355</v>
      </c>
      <c r="S146" s="679" t="s">
        <v>2653</v>
      </c>
      <c r="T146" s="679" t="s">
        <v>2654</v>
      </c>
      <c r="U146" s="681">
        <v>440460.02</v>
      </c>
      <c r="V146" s="681">
        <v>2486632.7779999999</v>
      </c>
      <c r="W146" s="645" t="s">
        <v>2655</v>
      </c>
      <c r="X146" s="673" t="s">
        <v>194</v>
      </c>
      <c r="Y146" s="673" t="s">
        <v>195</v>
      </c>
      <c r="Z146" s="673" t="s">
        <v>195</v>
      </c>
      <c r="AA146" s="673" t="s">
        <v>195</v>
      </c>
      <c r="AB146" s="297"/>
      <c r="AC146" s="297"/>
      <c r="AD146" s="296"/>
      <c r="AE146" s="298"/>
      <c r="AF146" s="298"/>
      <c r="AG146" s="298"/>
      <c r="AH146" s="298"/>
    </row>
    <row r="147" spans="1:34" ht="31" customHeight="1" x14ac:dyDescent="0.35">
      <c r="A147" s="281"/>
      <c r="B147" s="679" t="s">
        <v>186</v>
      </c>
      <c r="C147" s="679"/>
      <c r="D147" s="679"/>
      <c r="E147" s="679"/>
      <c r="F147" s="680">
        <v>470</v>
      </c>
      <c r="G147" s="640"/>
      <c r="H147" s="679"/>
      <c r="I147" s="674"/>
      <c r="J147" s="679"/>
      <c r="K147" s="680"/>
      <c r="L147" s="644"/>
      <c r="M147" s="679"/>
      <c r="N147" s="679"/>
      <c r="O147" s="679"/>
      <c r="P147" s="679"/>
      <c r="Q147" s="679"/>
      <c r="R147" s="679"/>
      <c r="S147" s="679"/>
      <c r="T147" s="679"/>
      <c r="U147" s="681"/>
      <c r="V147" s="681"/>
      <c r="W147" s="679" t="s">
        <v>196</v>
      </c>
      <c r="X147" s="673"/>
      <c r="Y147" s="283"/>
      <c r="Z147" s="283"/>
      <c r="AA147" s="283"/>
      <c r="AB147" s="297"/>
      <c r="AC147" s="297"/>
      <c r="AD147" s="296"/>
      <c r="AE147" s="298"/>
      <c r="AF147" s="298"/>
      <c r="AG147" s="298"/>
      <c r="AH147" s="298"/>
    </row>
    <row r="148" spans="1:34" ht="31" customHeight="1" x14ac:dyDescent="0.35">
      <c r="A148" s="289">
        <v>70</v>
      </c>
      <c r="B148" s="679" t="s">
        <v>186</v>
      </c>
      <c r="C148" s="679" t="s">
        <v>496</v>
      </c>
      <c r="D148" s="679" t="s">
        <v>495</v>
      </c>
      <c r="E148" s="679" t="s">
        <v>186</v>
      </c>
      <c r="F148" s="680"/>
      <c r="G148" s="644">
        <f>F147</f>
        <v>470</v>
      </c>
      <c r="H148" s="679">
        <v>58.33</v>
      </c>
      <c r="I148" s="674">
        <f>I146+F147</f>
        <v>2506</v>
      </c>
      <c r="J148" s="679">
        <v>319.92700000000002</v>
      </c>
      <c r="K148" s="680">
        <f>F147+F149</f>
        <v>849</v>
      </c>
      <c r="L148" s="644">
        <f>K148/2</f>
        <v>424.5</v>
      </c>
      <c r="M148" s="679">
        <v>240</v>
      </c>
      <c r="N148" s="679">
        <v>208</v>
      </c>
      <c r="O148" s="679">
        <v>449</v>
      </c>
      <c r="P148" s="679">
        <v>240</v>
      </c>
      <c r="Q148" s="679">
        <v>204</v>
      </c>
      <c r="R148" s="679">
        <v>444</v>
      </c>
      <c r="S148" s="679" t="s">
        <v>497</v>
      </c>
      <c r="T148" s="679" t="s">
        <v>498</v>
      </c>
      <c r="U148" s="681">
        <v>440851.53</v>
      </c>
      <c r="V148" s="681">
        <v>2486372.7409999999</v>
      </c>
      <c r="W148" s="679"/>
      <c r="X148" s="673" t="s">
        <v>194</v>
      </c>
      <c r="Y148" s="673" t="s">
        <v>195</v>
      </c>
      <c r="Z148" s="673" t="s">
        <v>195</v>
      </c>
      <c r="AA148" s="673" t="s">
        <v>195</v>
      </c>
      <c r="AB148" s="297"/>
      <c r="AC148" s="297"/>
      <c r="AD148" s="296"/>
      <c r="AE148" s="298"/>
      <c r="AF148" s="298"/>
      <c r="AG148" s="298"/>
      <c r="AH148" s="298"/>
    </row>
    <row r="149" spans="1:34" ht="31" customHeight="1" x14ac:dyDescent="0.35">
      <c r="A149" s="281"/>
      <c r="B149" s="679" t="s">
        <v>186</v>
      </c>
      <c r="C149" s="679"/>
      <c r="D149" s="679"/>
      <c r="E149" s="679"/>
      <c r="F149" s="680">
        <v>379</v>
      </c>
      <c r="G149" s="640"/>
      <c r="H149" s="679"/>
      <c r="I149" s="674"/>
      <c r="J149" s="679"/>
      <c r="K149" s="680"/>
      <c r="L149" s="644"/>
      <c r="M149" s="679"/>
      <c r="N149" s="679"/>
      <c r="O149" s="679"/>
      <c r="P149" s="679"/>
      <c r="Q149" s="679"/>
      <c r="R149" s="679"/>
      <c r="S149" s="679"/>
      <c r="T149" s="679"/>
      <c r="U149" s="681"/>
      <c r="V149" s="681"/>
      <c r="W149" s="679" t="s">
        <v>499</v>
      </c>
      <c r="X149" s="673"/>
      <c r="Y149" s="283"/>
      <c r="Z149" s="283"/>
      <c r="AA149" s="283"/>
      <c r="AB149" s="297"/>
      <c r="AC149" s="297"/>
      <c r="AD149" s="296"/>
      <c r="AE149" s="298"/>
      <c r="AF149" s="298"/>
      <c r="AG149" s="298"/>
      <c r="AH149" s="298"/>
    </row>
    <row r="150" spans="1:34" ht="31" customHeight="1" x14ac:dyDescent="0.35">
      <c r="A150" s="289">
        <v>71</v>
      </c>
      <c r="B150" s="679" t="s">
        <v>186</v>
      </c>
      <c r="C150" s="679" t="s">
        <v>500</v>
      </c>
      <c r="D150" s="679" t="s">
        <v>501</v>
      </c>
      <c r="E150" s="679" t="s">
        <v>186</v>
      </c>
      <c r="F150" s="680"/>
      <c r="G150" s="644">
        <f>F149</f>
        <v>379</v>
      </c>
      <c r="H150" s="679">
        <v>61.33</v>
      </c>
      <c r="I150" s="674">
        <f>I148+F149</f>
        <v>2885</v>
      </c>
      <c r="J150" s="679">
        <v>313.07100000000003</v>
      </c>
      <c r="K150" s="680">
        <f>F149+F151</f>
        <v>733</v>
      </c>
      <c r="L150" s="644">
        <f>K150/2</f>
        <v>366.5</v>
      </c>
      <c r="M150" s="679">
        <v>172</v>
      </c>
      <c r="N150" s="679">
        <v>161</v>
      </c>
      <c r="O150" s="679">
        <v>333</v>
      </c>
      <c r="P150" s="679">
        <v>176</v>
      </c>
      <c r="Q150" s="679">
        <v>165</v>
      </c>
      <c r="R150" s="679">
        <v>342</v>
      </c>
      <c r="S150" s="679" t="s">
        <v>502</v>
      </c>
      <c r="T150" s="679" t="s">
        <v>503</v>
      </c>
      <c r="U150" s="681">
        <v>441167.23800000001</v>
      </c>
      <c r="V150" s="681">
        <v>2486163.051</v>
      </c>
      <c r="W150" s="679"/>
      <c r="X150" s="673" t="s">
        <v>194</v>
      </c>
      <c r="Y150" s="673" t="s">
        <v>195</v>
      </c>
      <c r="Z150" s="673" t="s">
        <v>195</v>
      </c>
      <c r="AA150" s="673" t="s">
        <v>195</v>
      </c>
      <c r="AB150" s="297"/>
      <c r="AC150" s="297"/>
      <c r="AD150" s="299"/>
      <c r="AE150" s="298"/>
      <c r="AF150" s="298"/>
      <c r="AG150" s="298"/>
      <c r="AH150" s="298"/>
    </row>
    <row r="151" spans="1:34" ht="31" customHeight="1" x14ac:dyDescent="0.35">
      <c r="A151" s="281"/>
      <c r="B151" s="679" t="s">
        <v>186</v>
      </c>
      <c r="C151" s="679"/>
      <c r="D151" s="679"/>
      <c r="E151" s="679"/>
      <c r="F151" s="680">
        <v>354</v>
      </c>
      <c r="G151" s="640"/>
      <c r="H151" s="679"/>
      <c r="I151" s="674"/>
      <c r="J151" s="679"/>
      <c r="K151" s="680"/>
      <c r="L151" s="644"/>
      <c r="M151" s="679"/>
      <c r="N151" s="679"/>
      <c r="O151" s="679"/>
      <c r="P151" s="679"/>
      <c r="Q151" s="679"/>
      <c r="R151" s="679"/>
      <c r="S151" s="679"/>
      <c r="T151" s="679"/>
      <c r="U151" s="681"/>
      <c r="V151" s="681"/>
      <c r="W151" s="683" t="s">
        <v>196</v>
      </c>
      <c r="X151" s="673"/>
      <c r="Y151" s="283"/>
      <c r="Z151" s="283"/>
      <c r="AA151" s="283"/>
      <c r="AB151" s="297"/>
      <c r="AC151" s="297"/>
      <c r="AD151" s="296"/>
      <c r="AE151" s="298"/>
      <c r="AF151" s="298"/>
      <c r="AG151" s="298"/>
      <c r="AH151" s="298"/>
    </row>
    <row r="152" spans="1:34" ht="31" customHeight="1" x14ac:dyDescent="0.35">
      <c r="A152" s="289">
        <v>72</v>
      </c>
      <c r="B152" s="679" t="s">
        <v>186</v>
      </c>
      <c r="C152" s="679" t="s">
        <v>504</v>
      </c>
      <c r="D152" s="679" t="s">
        <v>495</v>
      </c>
      <c r="E152" s="679" t="s">
        <v>186</v>
      </c>
      <c r="F152" s="680"/>
      <c r="G152" s="640"/>
      <c r="H152" s="679">
        <v>58.33</v>
      </c>
      <c r="I152" s="674">
        <f>I150+F151</f>
        <v>3239</v>
      </c>
      <c r="J152" s="679">
        <v>319.274</v>
      </c>
      <c r="K152" s="680">
        <f>F151+F153</f>
        <v>742</v>
      </c>
      <c r="L152" s="644">
        <f>K152/2</f>
        <v>371</v>
      </c>
      <c r="M152" s="679">
        <v>193</v>
      </c>
      <c r="N152" s="679">
        <v>151</v>
      </c>
      <c r="O152" s="679">
        <v>345</v>
      </c>
      <c r="P152" s="679">
        <v>190</v>
      </c>
      <c r="Q152" s="679">
        <v>162</v>
      </c>
      <c r="R152" s="679">
        <v>352</v>
      </c>
      <c r="S152" s="679" t="s">
        <v>505</v>
      </c>
      <c r="T152" s="679" t="s">
        <v>506</v>
      </c>
      <c r="U152" s="681">
        <v>441462.12</v>
      </c>
      <c r="V152" s="681">
        <v>2485967.193</v>
      </c>
      <c r="W152" s="679"/>
      <c r="X152" s="673" t="s">
        <v>194</v>
      </c>
      <c r="Y152" s="673" t="s">
        <v>195</v>
      </c>
      <c r="Z152" s="673" t="s">
        <v>195</v>
      </c>
      <c r="AA152" s="673" t="s">
        <v>195</v>
      </c>
      <c r="AB152" s="297"/>
      <c r="AC152" s="297"/>
      <c r="AD152" s="296"/>
      <c r="AE152" s="298"/>
      <c r="AF152" s="298"/>
      <c r="AG152" s="298"/>
      <c r="AH152" s="74"/>
    </row>
    <row r="153" spans="1:34" ht="31" customHeight="1" x14ac:dyDescent="0.35">
      <c r="A153" s="281"/>
      <c r="B153" s="679" t="s">
        <v>186</v>
      </c>
      <c r="C153" s="679"/>
      <c r="D153" s="679"/>
      <c r="E153" s="679"/>
      <c r="F153" s="680">
        <v>388</v>
      </c>
      <c r="G153" s="640"/>
      <c r="H153" s="679"/>
      <c r="I153" s="674"/>
      <c r="J153" s="679"/>
      <c r="K153" s="680"/>
      <c r="L153" s="644"/>
      <c r="M153" s="679"/>
      <c r="N153" s="679"/>
      <c r="O153" s="679"/>
      <c r="P153" s="679"/>
      <c r="Q153" s="679"/>
      <c r="R153" s="679"/>
      <c r="S153" s="679"/>
      <c r="T153" s="679"/>
      <c r="U153" s="681"/>
      <c r="V153" s="681"/>
      <c r="W153" s="679" t="s">
        <v>507</v>
      </c>
      <c r="X153" s="673"/>
      <c r="Y153" s="283"/>
      <c r="Z153" s="283"/>
      <c r="AA153" s="283"/>
      <c r="AB153" s="297"/>
      <c r="AC153" s="297"/>
      <c r="AD153" s="296"/>
      <c r="AE153" s="298"/>
      <c r="AF153" s="298"/>
      <c r="AG153" s="298"/>
      <c r="AH153" s="298"/>
    </row>
    <row r="154" spans="1:34" ht="31" customHeight="1" x14ac:dyDescent="0.35">
      <c r="A154" s="289">
        <v>73</v>
      </c>
      <c r="B154" s="679" t="s">
        <v>186</v>
      </c>
      <c r="C154" s="679" t="s">
        <v>508</v>
      </c>
      <c r="D154" s="679" t="s">
        <v>501</v>
      </c>
      <c r="E154" s="679" t="s">
        <v>186</v>
      </c>
      <c r="F154" s="680"/>
      <c r="G154" s="640"/>
      <c r="H154" s="679">
        <v>61.33</v>
      </c>
      <c r="I154" s="674">
        <f>I152+F153</f>
        <v>3627</v>
      </c>
      <c r="J154" s="679">
        <v>325.625</v>
      </c>
      <c r="K154" s="680">
        <f>F153+F155</f>
        <v>831</v>
      </c>
      <c r="L154" s="644">
        <f>K154/2</f>
        <v>415.5</v>
      </c>
      <c r="M154" s="679">
        <v>238</v>
      </c>
      <c r="N154" s="679">
        <v>202</v>
      </c>
      <c r="O154" s="679">
        <v>440</v>
      </c>
      <c r="P154" s="679">
        <v>227</v>
      </c>
      <c r="Q154" s="679">
        <v>207</v>
      </c>
      <c r="R154" s="679">
        <v>435</v>
      </c>
      <c r="S154" s="679" t="s">
        <v>509</v>
      </c>
      <c r="T154" s="679" t="s">
        <v>510</v>
      </c>
      <c r="U154" s="681">
        <v>441785.32400000002</v>
      </c>
      <c r="V154" s="681">
        <v>2485752.523</v>
      </c>
      <c r="W154" s="679"/>
      <c r="X154" s="673" t="s">
        <v>194</v>
      </c>
      <c r="Y154" s="673" t="s">
        <v>195</v>
      </c>
      <c r="Z154" s="673" t="s">
        <v>195</v>
      </c>
      <c r="AA154" s="673" t="s">
        <v>195</v>
      </c>
      <c r="AB154" s="297"/>
      <c r="AC154" s="297"/>
      <c r="AD154" s="296"/>
      <c r="AE154" s="298"/>
      <c r="AF154" s="298"/>
      <c r="AG154" s="298"/>
      <c r="AH154" s="74"/>
    </row>
    <row r="155" spans="1:34" ht="31" customHeight="1" x14ac:dyDescent="0.35">
      <c r="A155" s="281"/>
      <c r="B155" s="679" t="s">
        <v>186</v>
      </c>
      <c r="C155" s="679"/>
      <c r="D155" s="679"/>
      <c r="E155" s="679"/>
      <c r="F155" s="680">
        <v>443</v>
      </c>
      <c r="G155" s="640"/>
      <c r="H155" s="679"/>
      <c r="I155" s="674"/>
      <c r="J155" s="679"/>
      <c r="K155" s="680"/>
      <c r="L155" s="644"/>
      <c r="M155" s="679"/>
      <c r="N155" s="679"/>
      <c r="O155" s="679"/>
      <c r="P155" s="679"/>
      <c r="Q155" s="679"/>
      <c r="R155" s="679"/>
      <c r="S155" s="679"/>
      <c r="T155" s="679"/>
      <c r="U155" s="681"/>
      <c r="V155" s="681"/>
      <c r="W155" s="679" t="s">
        <v>511</v>
      </c>
      <c r="X155" s="673"/>
      <c r="Y155" s="283"/>
      <c r="Z155" s="283"/>
      <c r="AA155" s="283"/>
      <c r="AB155" s="297"/>
      <c r="AC155" s="297"/>
      <c r="AD155" s="296"/>
      <c r="AE155" s="298"/>
      <c r="AF155" s="298"/>
      <c r="AG155" s="298"/>
      <c r="AH155" s="298"/>
    </row>
    <row r="156" spans="1:34" ht="31" customHeight="1" x14ac:dyDescent="0.35">
      <c r="A156" s="289">
        <v>74</v>
      </c>
      <c r="B156" s="679" t="s">
        <v>512</v>
      </c>
      <c r="C156" s="679" t="s">
        <v>513</v>
      </c>
      <c r="D156" s="679" t="s">
        <v>473</v>
      </c>
      <c r="E156" s="679" t="s">
        <v>514</v>
      </c>
      <c r="F156" s="680"/>
      <c r="G156" s="644">
        <f>F151+F153+F155</f>
        <v>1185</v>
      </c>
      <c r="H156" s="679">
        <v>51.32</v>
      </c>
      <c r="I156" s="674">
        <f>I154+F155</f>
        <v>4070</v>
      </c>
      <c r="J156" s="679">
        <v>335.11399999999998</v>
      </c>
      <c r="K156" s="680">
        <f>F155+F157</f>
        <v>951</v>
      </c>
      <c r="L156" s="644">
        <f>K156/2</f>
        <v>475.5</v>
      </c>
      <c r="M156" s="679">
        <v>242</v>
      </c>
      <c r="N156" s="679">
        <v>245</v>
      </c>
      <c r="O156" s="679">
        <v>487</v>
      </c>
      <c r="P156" s="679">
        <v>238</v>
      </c>
      <c r="Q156" s="679">
        <v>248</v>
      </c>
      <c r="R156" s="679">
        <v>485</v>
      </c>
      <c r="S156" s="679" t="s">
        <v>515</v>
      </c>
      <c r="T156" s="679" t="s">
        <v>516</v>
      </c>
      <c r="U156" s="681">
        <v>442154.32</v>
      </c>
      <c r="V156" s="681">
        <v>2485507.44</v>
      </c>
      <c r="W156" s="679"/>
      <c r="X156" s="673" t="s">
        <v>194</v>
      </c>
      <c r="Y156" s="673" t="s">
        <v>195</v>
      </c>
      <c r="Z156" s="673" t="s">
        <v>195</v>
      </c>
      <c r="AA156" s="673" t="s">
        <v>195</v>
      </c>
      <c r="AB156" s="297"/>
      <c r="AC156" s="297"/>
      <c r="AD156" s="299"/>
      <c r="AE156" s="298"/>
      <c r="AF156" s="298"/>
      <c r="AG156" s="298"/>
      <c r="AH156" s="298"/>
    </row>
    <row r="157" spans="1:34" ht="31" customHeight="1" x14ac:dyDescent="0.35">
      <c r="A157" s="281"/>
      <c r="B157" s="679" t="s">
        <v>186</v>
      </c>
      <c r="C157" s="679"/>
      <c r="D157" s="679"/>
      <c r="E157" s="679"/>
      <c r="F157" s="680">
        <v>508</v>
      </c>
      <c r="G157" s="640"/>
      <c r="H157" s="679"/>
      <c r="I157" s="674"/>
      <c r="J157" s="679"/>
      <c r="K157" s="680"/>
      <c r="L157" s="644"/>
      <c r="M157" s="679"/>
      <c r="N157" s="679"/>
      <c r="O157" s="679"/>
      <c r="P157" s="679"/>
      <c r="Q157" s="679"/>
      <c r="R157" s="679"/>
      <c r="S157" s="679"/>
      <c r="T157" s="679"/>
      <c r="U157" s="681"/>
      <c r="V157" s="681"/>
      <c r="W157" s="679" t="s">
        <v>196</v>
      </c>
      <c r="X157" s="673"/>
      <c r="Y157" s="283"/>
      <c r="Z157" s="283"/>
      <c r="AA157" s="283"/>
    </row>
    <row r="158" spans="1:34" ht="31" customHeight="1" x14ac:dyDescent="0.35">
      <c r="A158" s="289">
        <v>75</v>
      </c>
      <c r="B158" s="679" t="s">
        <v>186</v>
      </c>
      <c r="C158" s="679" t="s">
        <v>517</v>
      </c>
      <c r="D158" s="679" t="s">
        <v>120</v>
      </c>
      <c r="E158" s="679" t="s">
        <v>186</v>
      </c>
      <c r="F158" s="680"/>
      <c r="G158" s="640"/>
      <c r="H158" s="679">
        <v>62.83</v>
      </c>
      <c r="I158" s="674">
        <f>I156+F157</f>
        <v>4578</v>
      </c>
      <c r="J158" s="679">
        <v>331.87599999999998</v>
      </c>
      <c r="K158" s="680">
        <f>F157+F159</f>
        <v>822</v>
      </c>
      <c r="L158" s="644">
        <f>K158/2</f>
        <v>411</v>
      </c>
      <c r="M158" s="679">
        <v>265</v>
      </c>
      <c r="N158" s="679">
        <v>238</v>
      </c>
      <c r="O158" s="679">
        <v>502</v>
      </c>
      <c r="P158" s="679">
        <v>263</v>
      </c>
      <c r="Q158" s="679">
        <v>221</v>
      </c>
      <c r="R158" s="679">
        <v>484</v>
      </c>
      <c r="S158" s="679" t="s">
        <v>518</v>
      </c>
      <c r="T158" s="679" t="s">
        <v>519</v>
      </c>
      <c r="U158" s="681">
        <v>442547.46399999998</v>
      </c>
      <c r="V158" s="681">
        <v>2485185.7230000002</v>
      </c>
      <c r="W158" s="679"/>
      <c r="X158" s="673" t="s">
        <v>194</v>
      </c>
      <c r="Y158" s="673" t="s">
        <v>195</v>
      </c>
      <c r="Z158" s="673" t="s">
        <v>195</v>
      </c>
      <c r="AA158" s="673" t="s">
        <v>195</v>
      </c>
    </row>
    <row r="159" spans="1:34" ht="31" customHeight="1" x14ac:dyDescent="0.35">
      <c r="A159" s="281"/>
      <c r="B159" s="679" t="s">
        <v>186</v>
      </c>
      <c r="C159" s="679"/>
      <c r="D159" s="679"/>
      <c r="E159" s="679"/>
      <c r="F159" s="680">
        <v>314</v>
      </c>
      <c r="G159" s="640"/>
      <c r="H159" s="679"/>
      <c r="I159" s="674"/>
      <c r="J159" s="679"/>
      <c r="K159" s="680"/>
      <c r="L159" s="644"/>
      <c r="M159" s="679"/>
      <c r="N159" s="679"/>
      <c r="O159" s="679"/>
      <c r="P159" s="679"/>
      <c r="Q159" s="679"/>
      <c r="R159" s="679"/>
      <c r="S159" s="679"/>
      <c r="T159" s="679"/>
      <c r="U159" s="681"/>
      <c r="V159" s="681"/>
      <c r="W159" s="683" t="s">
        <v>520</v>
      </c>
      <c r="X159" s="673"/>
      <c r="Y159" s="283"/>
      <c r="Z159" s="283"/>
      <c r="AA159" s="283"/>
    </row>
    <row r="160" spans="1:34" ht="31" customHeight="1" x14ac:dyDescent="0.35">
      <c r="A160" s="289">
        <v>76</v>
      </c>
      <c r="B160" s="679" t="s">
        <v>521</v>
      </c>
      <c r="C160" s="679" t="s">
        <v>522</v>
      </c>
      <c r="D160" s="679" t="s">
        <v>2656</v>
      </c>
      <c r="E160" s="679" t="s">
        <v>524</v>
      </c>
      <c r="F160" s="680"/>
      <c r="G160" s="644">
        <f>F157+F159</f>
        <v>822</v>
      </c>
      <c r="H160" s="679">
        <v>49.82</v>
      </c>
      <c r="I160" s="674">
        <f>I158+F159</f>
        <v>4892</v>
      </c>
      <c r="J160" s="679">
        <v>324.77</v>
      </c>
      <c r="K160" s="680">
        <f>F159+F161</f>
        <v>700</v>
      </c>
      <c r="L160" s="644">
        <f>K160/2</f>
        <v>350</v>
      </c>
      <c r="M160" s="679">
        <v>76</v>
      </c>
      <c r="N160" s="679">
        <v>124</v>
      </c>
      <c r="O160" s="679">
        <v>200</v>
      </c>
      <c r="P160" s="679">
        <v>93</v>
      </c>
      <c r="Q160" s="679">
        <v>140</v>
      </c>
      <c r="R160" s="679">
        <v>233</v>
      </c>
      <c r="S160" s="679" t="s">
        <v>525</v>
      </c>
      <c r="T160" s="679" t="s">
        <v>526</v>
      </c>
      <c r="U160" s="681">
        <v>442790.44</v>
      </c>
      <c r="V160" s="681">
        <v>2484986.89</v>
      </c>
      <c r="W160" s="679"/>
      <c r="X160" s="673" t="s">
        <v>194</v>
      </c>
      <c r="Y160" s="673" t="s">
        <v>195</v>
      </c>
      <c r="Z160" s="673" t="s">
        <v>195</v>
      </c>
      <c r="AA160" s="673" t="s">
        <v>195</v>
      </c>
    </row>
    <row r="161" spans="1:27" ht="31" customHeight="1" x14ac:dyDescent="0.35">
      <c r="A161" s="281"/>
      <c r="B161" s="679" t="s">
        <v>186</v>
      </c>
      <c r="C161" s="679"/>
      <c r="D161" s="679"/>
      <c r="E161" s="679"/>
      <c r="F161" s="680">
        <v>386</v>
      </c>
      <c r="G161" s="640"/>
      <c r="H161" s="679"/>
      <c r="I161" s="674"/>
      <c r="J161" s="679"/>
      <c r="K161" s="680"/>
      <c r="L161" s="644"/>
      <c r="M161" s="679"/>
      <c r="N161" s="679"/>
      <c r="O161" s="679"/>
      <c r="P161" s="679"/>
      <c r="Q161" s="679"/>
      <c r="R161" s="679"/>
      <c r="S161" s="679"/>
      <c r="T161" s="679"/>
      <c r="U161" s="681"/>
      <c r="V161" s="681"/>
      <c r="W161" s="679" t="s">
        <v>2657</v>
      </c>
      <c r="X161" s="673"/>
      <c r="Y161" s="283"/>
      <c r="Z161" s="283"/>
      <c r="AA161" s="283"/>
    </row>
    <row r="162" spans="1:27" ht="31" customHeight="1" x14ac:dyDescent="0.35">
      <c r="A162" s="289">
        <v>77</v>
      </c>
      <c r="B162" s="679" t="s">
        <v>186</v>
      </c>
      <c r="C162" s="679" t="s">
        <v>528</v>
      </c>
      <c r="D162" s="679" t="s">
        <v>120</v>
      </c>
      <c r="E162" s="679" t="s">
        <v>186</v>
      </c>
      <c r="F162" s="680"/>
      <c r="G162" s="640"/>
      <c r="H162" s="679">
        <v>62.83</v>
      </c>
      <c r="I162" s="674">
        <f>I160+F161</f>
        <v>5278</v>
      </c>
      <c r="J162" s="679">
        <v>332.46600000000001</v>
      </c>
      <c r="K162" s="680">
        <f>F161+F163</f>
        <v>816</v>
      </c>
      <c r="L162" s="644">
        <f>K162/2</f>
        <v>408</v>
      </c>
      <c r="M162" s="679">
        <v>263</v>
      </c>
      <c r="N162" s="679">
        <v>243</v>
      </c>
      <c r="O162" s="679">
        <v>506</v>
      </c>
      <c r="P162" s="679">
        <v>247</v>
      </c>
      <c r="Q162" s="679">
        <v>237</v>
      </c>
      <c r="R162" s="679">
        <v>485</v>
      </c>
      <c r="S162" s="679" t="s">
        <v>529</v>
      </c>
      <c r="T162" s="679" t="s">
        <v>530</v>
      </c>
      <c r="U162" s="681">
        <v>443166.95799999998</v>
      </c>
      <c r="V162" s="681">
        <v>2484901.8569999998</v>
      </c>
      <c r="W162" s="679"/>
      <c r="X162" s="673" t="s">
        <v>194</v>
      </c>
      <c r="Y162" s="673" t="s">
        <v>195</v>
      </c>
      <c r="Z162" s="673" t="s">
        <v>195</v>
      </c>
      <c r="AA162" s="673" t="s">
        <v>195</v>
      </c>
    </row>
    <row r="163" spans="1:27" ht="31" customHeight="1" x14ac:dyDescent="0.35">
      <c r="A163" s="281"/>
      <c r="B163" s="679" t="s">
        <v>186</v>
      </c>
      <c r="C163" s="679"/>
      <c r="D163" s="679"/>
      <c r="E163" s="679"/>
      <c r="F163" s="680">
        <v>430</v>
      </c>
      <c r="G163" s="640"/>
      <c r="H163" s="679"/>
      <c r="I163" s="674"/>
      <c r="J163" s="679"/>
      <c r="K163" s="680"/>
      <c r="L163" s="644"/>
      <c r="M163" s="679"/>
      <c r="N163" s="679"/>
      <c r="O163" s="679"/>
      <c r="P163" s="679"/>
      <c r="Q163" s="679"/>
      <c r="R163" s="679"/>
      <c r="S163" s="679"/>
      <c r="T163" s="679"/>
      <c r="U163" s="681"/>
      <c r="V163" s="681"/>
      <c r="W163" s="679"/>
      <c r="X163" s="673"/>
      <c r="Y163" s="283"/>
      <c r="Z163" s="283"/>
      <c r="AA163" s="283"/>
    </row>
    <row r="164" spans="1:27" ht="31" customHeight="1" x14ac:dyDescent="0.35">
      <c r="A164" s="289">
        <v>78</v>
      </c>
      <c r="B164" s="679" t="s">
        <v>186</v>
      </c>
      <c r="C164" s="679" t="s">
        <v>531</v>
      </c>
      <c r="D164" s="679" t="s">
        <v>235</v>
      </c>
      <c r="E164" s="679" t="s">
        <v>186</v>
      </c>
      <c r="F164" s="680"/>
      <c r="G164" s="644">
        <f>F161+F163</f>
        <v>816</v>
      </c>
      <c r="H164" s="679">
        <v>50.83</v>
      </c>
      <c r="I164" s="674">
        <f>I162+F163</f>
        <v>5708</v>
      </c>
      <c r="J164" s="679">
        <v>337.73599999999999</v>
      </c>
      <c r="K164" s="680">
        <f>F163+F165</f>
        <v>801</v>
      </c>
      <c r="L164" s="644">
        <f>K164/2</f>
        <v>400.5</v>
      </c>
      <c r="M164" s="679">
        <v>188</v>
      </c>
      <c r="N164" s="679">
        <v>176</v>
      </c>
      <c r="O164" s="679">
        <v>364</v>
      </c>
      <c r="P164" s="679">
        <v>195</v>
      </c>
      <c r="Q164" s="679">
        <v>178</v>
      </c>
      <c r="R164" s="679">
        <v>373</v>
      </c>
      <c r="S164" s="679" t="s">
        <v>2658</v>
      </c>
      <c r="T164" s="679" t="s">
        <v>2659</v>
      </c>
      <c r="U164" s="681">
        <v>443586.39399999997</v>
      </c>
      <c r="V164" s="681">
        <v>2484807.1310000001</v>
      </c>
      <c r="W164" s="679"/>
      <c r="X164" s="673" t="s">
        <v>194</v>
      </c>
      <c r="Y164" s="673" t="s">
        <v>195</v>
      </c>
      <c r="Z164" s="673" t="s">
        <v>195</v>
      </c>
      <c r="AA164" s="673" t="s">
        <v>195</v>
      </c>
    </row>
    <row r="165" spans="1:27" ht="31" customHeight="1" x14ac:dyDescent="0.35">
      <c r="A165" s="281"/>
      <c r="B165" s="679" t="s">
        <v>186</v>
      </c>
      <c r="C165" s="679"/>
      <c r="D165" s="679"/>
      <c r="E165" s="679"/>
      <c r="F165" s="680">
        <v>371</v>
      </c>
      <c r="G165" s="640"/>
      <c r="H165" s="679"/>
      <c r="I165" s="674"/>
      <c r="J165" s="679"/>
      <c r="K165" s="680"/>
      <c r="L165" s="644"/>
      <c r="M165" s="679"/>
      <c r="N165" s="679"/>
      <c r="O165" s="679"/>
      <c r="P165" s="679"/>
      <c r="Q165" s="679"/>
      <c r="R165" s="679"/>
      <c r="S165" s="679"/>
      <c r="T165" s="679"/>
      <c r="U165" s="681"/>
      <c r="V165" s="681"/>
      <c r="W165" s="683" t="s">
        <v>532</v>
      </c>
      <c r="X165" s="673"/>
      <c r="Y165" s="283"/>
      <c r="Z165" s="283"/>
      <c r="AA165" s="283"/>
    </row>
    <row r="166" spans="1:27" ht="31" customHeight="1" x14ac:dyDescent="0.35">
      <c r="A166" s="289">
        <v>79</v>
      </c>
      <c r="B166" s="679" t="s">
        <v>186</v>
      </c>
      <c r="C166" s="679" t="s">
        <v>533</v>
      </c>
      <c r="D166" s="679" t="s">
        <v>120</v>
      </c>
      <c r="E166" s="679" t="s">
        <v>186</v>
      </c>
      <c r="F166" s="680"/>
      <c r="G166" s="640"/>
      <c r="H166" s="679">
        <v>62.83</v>
      </c>
      <c r="I166" s="674">
        <f>I164+F165</f>
        <v>6079</v>
      </c>
      <c r="J166" s="679">
        <v>327.87599999999998</v>
      </c>
      <c r="K166" s="680">
        <f>F165+F167</f>
        <v>849</v>
      </c>
      <c r="L166" s="644">
        <f>K166/2</f>
        <v>424.5</v>
      </c>
      <c r="M166" s="679">
        <v>196</v>
      </c>
      <c r="N166" s="679">
        <v>230</v>
      </c>
      <c r="O166" s="679">
        <v>426</v>
      </c>
      <c r="P166" s="679">
        <v>194</v>
      </c>
      <c r="Q166" s="679">
        <v>233</v>
      </c>
      <c r="R166" s="679">
        <v>427</v>
      </c>
      <c r="S166" s="679" t="s">
        <v>534</v>
      </c>
      <c r="T166" s="679" t="s">
        <v>535</v>
      </c>
      <c r="U166" s="681">
        <v>443948.28</v>
      </c>
      <c r="V166" s="681">
        <v>2484725.4019999998</v>
      </c>
      <c r="W166" s="679"/>
      <c r="X166" s="673" t="s">
        <v>194</v>
      </c>
      <c r="Y166" s="673" t="s">
        <v>195</v>
      </c>
      <c r="Z166" s="673" t="s">
        <v>195</v>
      </c>
      <c r="AA166" s="673" t="s">
        <v>195</v>
      </c>
    </row>
    <row r="167" spans="1:27" ht="31" customHeight="1" x14ac:dyDescent="0.35">
      <c r="A167" s="281"/>
      <c r="B167" s="679" t="s">
        <v>186</v>
      </c>
      <c r="C167" s="679"/>
      <c r="D167" s="679"/>
      <c r="E167" s="679"/>
      <c r="F167" s="680">
        <v>478</v>
      </c>
      <c r="G167" s="640"/>
      <c r="H167" s="679"/>
      <c r="I167" s="674"/>
      <c r="J167" s="679"/>
      <c r="K167" s="680"/>
      <c r="L167" s="644"/>
      <c r="M167" s="679"/>
      <c r="N167" s="679"/>
      <c r="O167" s="679"/>
      <c r="P167" s="679"/>
      <c r="Q167" s="679"/>
      <c r="R167" s="679"/>
      <c r="S167" s="679"/>
      <c r="T167" s="679"/>
      <c r="U167" s="681"/>
      <c r="V167" s="681"/>
      <c r="W167" s="679" t="s">
        <v>536</v>
      </c>
      <c r="X167" s="673"/>
      <c r="Y167" s="283"/>
      <c r="Z167" s="283"/>
      <c r="AA167" s="283"/>
    </row>
    <row r="168" spans="1:27" ht="31" customHeight="1" x14ac:dyDescent="0.35">
      <c r="A168" s="289">
        <v>80</v>
      </c>
      <c r="B168" s="679" t="s">
        <v>537</v>
      </c>
      <c r="C168" s="679" t="s">
        <v>538</v>
      </c>
      <c r="D168" s="679" t="s">
        <v>2660</v>
      </c>
      <c r="E168" s="679" t="s">
        <v>539</v>
      </c>
      <c r="F168" s="680"/>
      <c r="G168" s="640"/>
      <c r="H168" s="679">
        <v>55.82</v>
      </c>
      <c r="I168" s="674">
        <f>I166+F167</f>
        <v>6557</v>
      </c>
      <c r="J168" s="679">
        <v>332.15699999999998</v>
      </c>
      <c r="K168" s="680">
        <v>828</v>
      </c>
      <c r="L168" s="644">
        <f>K168/2</f>
        <v>414</v>
      </c>
      <c r="M168" s="679">
        <v>250</v>
      </c>
      <c r="N168" s="679">
        <v>245</v>
      </c>
      <c r="O168" s="679">
        <v>495</v>
      </c>
      <c r="P168" s="679">
        <v>248</v>
      </c>
      <c r="Q168" s="679">
        <v>226</v>
      </c>
      <c r="R168" s="679">
        <v>475</v>
      </c>
      <c r="S168" s="679" t="s">
        <v>540</v>
      </c>
      <c r="T168" s="679" t="s">
        <v>541</v>
      </c>
      <c r="U168" s="681">
        <v>444414.5</v>
      </c>
      <c r="V168" s="681">
        <v>2484620.11</v>
      </c>
      <c r="W168" s="679"/>
      <c r="X168" s="673" t="s">
        <v>194</v>
      </c>
      <c r="Y168" s="673" t="s">
        <v>195</v>
      </c>
      <c r="Z168" s="673" t="s">
        <v>195</v>
      </c>
      <c r="AA168" s="673" t="s">
        <v>195</v>
      </c>
    </row>
    <row r="169" spans="1:27" ht="31" customHeight="1" x14ac:dyDescent="0.35">
      <c r="A169" s="281"/>
      <c r="B169" s="675" t="s">
        <v>186</v>
      </c>
      <c r="C169" s="675"/>
      <c r="D169" s="675"/>
      <c r="E169" s="675"/>
      <c r="F169" s="675">
        <v>350</v>
      </c>
      <c r="G169" s="675"/>
      <c r="H169" s="675"/>
      <c r="I169" s="674"/>
      <c r="J169" s="675"/>
      <c r="K169" s="671"/>
      <c r="L169" s="641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84" t="s">
        <v>542</v>
      </c>
      <c r="X169" s="673"/>
      <c r="Y169" s="283"/>
      <c r="Z169" s="283"/>
      <c r="AA169" s="283"/>
    </row>
    <row r="170" spans="1:27" ht="31" customHeight="1" x14ac:dyDescent="0.35">
      <c r="A170" s="289">
        <v>81</v>
      </c>
      <c r="B170" s="675" t="s">
        <v>186</v>
      </c>
      <c r="C170" s="675" t="s">
        <v>543</v>
      </c>
      <c r="D170" s="675" t="s">
        <v>230</v>
      </c>
      <c r="E170" s="675" t="s">
        <v>186</v>
      </c>
      <c r="F170" s="675"/>
      <c r="G170" s="675" t="s">
        <v>186</v>
      </c>
      <c r="H170" s="675">
        <v>55.33</v>
      </c>
      <c r="I170" s="674">
        <f t="shared" ref="I170" si="123">I168+F169</f>
        <v>6907</v>
      </c>
      <c r="J170" s="675">
        <v>326.25200000000001</v>
      </c>
      <c r="K170" s="675">
        <f t="shared" ref="K170" si="124">F169+F171</f>
        <v>700</v>
      </c>
      <c r="L170" s="638">
        <v>370.5</v>
      </c>
      <c r="M170" s="675">
        <v>106</v>
      </c>
      <c r="N170" s="675">
        <v>190</v>
      </c>
      <c r="O170" s="675">
        <v>296</v>
      </c>
      <c r="P170" s="675">
        <v>125</v>
      </c>
      <c r="Q170" s="675">
        <v>186</v>
      </c>
      <c r="R170" s="675">
        <v>311</v>
      </c>
      <c r="S170" s="675" t="s">
        <v>544</v>
      </c>
      <c r="T170" s="675" t="s">
        <v>545</v>
      </c>
      <c r="U170" s="675">
        <v>444705.97399999999</v>
      </c>
      <c r="V170" s="675">
        <v>2484426.35</v>
      </c>
      <c r="W170" s="684"/>
      <c r="X170" s="673" t="s">
        <v>195</v>
      </c>
      <c r="Y170" s="673" t="s">
        <v>195</v>
      </c>
      <c r="Z170" s="673" t="s">
        <v>195</v>
      </c>
      <c r="AA170" s="673" t="s">
        <v>195</v>
      </c>
    </row>
    <row r="171" spans="1:27" ht="31" customHeight="1" x14ac:dyDescent="0.35">
      <c r="A171" s="281"/>
      <c r="B171" s="675" t="s">
        <v>186</v>
      </c>
      <c r="C171" s="675"/>
      <c r="D171" s="675"/>
      <c r="E171" s="675"/>
      <c r="F171" s="675">
        <v>350</v>
      </c>
      <c r="G171" s="675"/>
      <c r="H171" s="675"/>
      <c r="I171" s="674"/>
      <c r="J171" s="675"/>
      <c r="K171" s="671"/>
      <c r="L171" s="641"/>
      <c r="M171" s="675"/>
      <c r="N171" s="675"/>
      <c r="O171" s="675"/>
      <c r="P171" s="675"/>
      <c r="Q171" s="675"/>
      <c r="R171" s="675"/>
      <c r="S171" s="675"/>
      <c r="T171" s="675"/>
      <c r="U171" s="675"/>
      <c r="V171" s="675"/>
      <c r="W171" s="684" t="s">
        <v>546</v>
      </c>
      <c r="X171" s="673"/>
      <c r="Y171" s="283"/>
      <c r="Z171" s="283"/>
      <c r="AA171" s="283"/>
    </row>
    <row r="172" spans="1:27" ht="31" customHeight="1" x14ac:dyDescent="0.35">
      <c r="A172" s="289">
        <v>82</v>
      </c>
      <c r="B172" s="675" t="s">
        <v>186</v>
      </c>
      <c r="C172" s="675" t="s">
        <v>547</v>
      </c>
      <c r="D172" s="675" t="s">
        <v>45</v>
      </c>
      <c r="E172" s="675" t="s">
        <v>186</v>
      </c>
      <c r="F172" s="675"/>
      <c r="G172" s="675" t="s">
        <v>186</v>
      </c>
      <c r="H172" s="675">
        <v>53.83</v>
      </c>
      <c r="I172" s="674">
        <f t="shared" ref="I172" si="125">I170+F171</f>
        <v>7257</v>
      </c>
      <c r="J172" s="675">
        <v>324.98399999999998</v>
      </c>
      <c r="K172" s="675">
        <f t="shared" ref="K172" si="126">F171+F173</f>
        <v>675</v>
      </c>
      <c r="L172" s="638">
        <v>370.5</v>
      </c>
      <c r="M172" s="675">
        <v>161</v>
      </c>
      <c r="N172" s="675">
        <v>106</v>
      </c>
      <c r="O172" s="675">
        <v>267</v>
      </c>
      <c r="P172" s="675">
        <v>165</v>
      </c>
      <c r="Q172" s="675">
        <v>122</v>
      </c>
      <c r="R172" s="675">
        <v>287</v>
      </c>
      <c r="S172" s="675" t="s">
        <v>548</v>
      </c>
      <c r="T172" s="675" t="s">
        <v>549</v>
      </c>
      <c r="U172" s="675">
        <v>444997.44799999997</v>
      </c>
      <c r="V172" s="675">
        <v>2484232.59</v>
      </c>
      <c r="W172" s="684"/>
      <c r="X172" s="673" t="s">
        <v>195</v>
      </c>
      <c r="Y172" s="673" t="s">
        <v>195</v>
      </c>
      <c r="Z172" s="673" t="s">
        <v>195</v>
      </c>
      <c r="AA172" s="673" t="s">
        <v>195</v>
      </c>
    </row>
    <row r="173" spans="1:27" ht="31" customHeight="1" x14ac:dyDescent="0.35">
      <c r="A173" s="281"/>
      <c r="B173" s="675" t="s">
        <v>186</v>
      </c>
      <c r="C173" s="675"/>
      <c r="D173" s="675"/>
      <c r="E173" s="675"/>
      <c r="F173" s="675">
        <v>325</v>
      </c>
      <c r="G173" s="675"/>
      <c r="H173" s="675"/>
      <c r="I173" s="674"/>
      <c r="J173" s="675"/>
      <c r="K173" s="671"/>
      <c r="L173" s="641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85" t="s">
        <v>550</v>
      </c>
      <c r="X173" s="673"/>
      <c r="Y173" s="283"/>
      <c r="Z173" s="283"/>
      <c r="AA173" s="283"/>
    </row>
    <row r="174" spans="1:27" ht="31" customHeight="1" x14ac:dyDescent="0.35">
      <c r="A174" s="289">
        <v>83</v>
      </c>
      <c r="B174" s="675" t="s">
        <v>186</v>
      </c>
      <c r="C174" s="675" t="s">
        <v>551</v>
      </c>
      <c r="D174" s="675" t="s">
        <v>235</v>
      </c>
      <c r="E174" s="675" t="s">
        <v>186</v>
      </c>
      <c r="F174" s="675"/>
      <c r="G174" s="675" t="s">
        <v>186</v>
      </c>
      <c r="H174" s="675">
        <v>50.83</v>
      </c>
      <c r="I174" s="674">
        <f t="shared" ref="I174" si="127">I172+F173</f>
        <v>7582</v>
      </c>
      <c r="J174" s="675">
        <v>338.02300000000002</v>
      </c>
      <c r="K174" s="675">
        <f t="shared" ref="K174" si="128">F173+F175</f>
        <v>722</v>
      </c>
      <c r="L174" s="638">
        <v>370.5</v>
      </c>
      <c r="M174" s="675">
        <v>219</v>
      </c>
      <c r="N174" s="675">
        <v>234</v>
      </c>
      <c r="O174" s="675">
        <v>453</v>
      </c>
      <c r="P174" s="675">
        <v>204</v>
      </c>
      <c r="Q174" s="675">
        <v>225</v>
      </c>
      <c r="R174" s="675">
        <v>429</v>
      </c>
      <c r="S174" s="675" t="s">
        <v>552</v>
      </c>
      <c r="T174" s="675" t="s">
        <v>553</v>
      </c>
      <c r="U174" s="675">
        <v>445268.103</v>
      </c>
      <c r="V174" s="675">
        <v>2484052.67</v>
      </c>
      <c r="W174" s="684"/>
      <c r="X174" s="673" t="s">
        <v>195</v>
      </c>
      <c r="Y174" s="673" t="s">
        <v>195</v>
      </c>
      <c r="Z174" s="673" t="s">
        <v>195</v>
      </c>
      <c r="AA174" s="673" t="s">
        <v>195</v>
      </c>
    </row>
    <row r="175" spans="1:27" ht="31" customHeight="1" x14ac:dyDescent="0.35">
      <c r="A175" s="281"/>
      <c r="B175" s="675" t="s">
        <v>186</v>
      </c>
      <c r="C175" s="675"/>
      <c r="D175" s="675"/>
      <c r="E175" s="675"/>
      <c r="F175" s="675">
        <v>397</v>
      </c>
      <c r="G175" s="675"/>
      <c r="H175" s="675"/>
      <c r="I175" s="674"/>
      <c r="J175" s="675"/>
      <c r="K175" s="671"/>
      <c r="L175" s="641"/>
      <c r="M175" s="675"/>
      <c r="N175" s="675"/>
      <c r="O175" s="675"/>
      <c r="P175" s="675"/>
      <c r="Q175" s="675"/>
      <c r="R175" s="675"/>
      <c r="S175" s="675"/>
      <c r="T175" s="675"/>
      <c r="U175" s="675"/>
      <c r="V175" s="675"/>
      <c r="W175" s="684" t="s">
        <v>196</v>
      </c>
      <c r="X175" s="673"/>
      <c r="Y175" s="283"/>
      <c r="Z175" s="283"/>
      <c r="AA175" s="283"/>
    </row>
    <row r="176" spans="1:27" ht="31" customHeight="1" x14ac:dyDescent="0.35">
      <c r="A176" s="289">
        <v>84</v>
      </c>
      <c r="B176" s="675" t="s">
        <v>186</v>
      </c>
      <c r="C176" s="675" t="s">
        <v>554</v>
      </c>
      <c r="D176" s="675" t="s">
        <v>45</v>
      </c>
      <c r="E176" s="675" t="s">
        <v>186</v>
      </c>
      <c r="F176" s="675"/>
      <c r="G176" s="675" t="s">
        <v>186</v>
      </c>
      <c r="H176" s="675">
        <v>53.83</v>
      </c>
      <c r="I176" s="674">
        <f t="shared" ref="I176" si="129">I174+F175</f>
        <v>7979</v>
      </c>
      <c r="J176" s="675">
        <v>327.41899999999998</v>
      </c>
      <c r="K176" s="675">
        <f t="shared" ref="K176" si="130">F175+F177</f>
        <v>811</v>
      </c>
      <c r="L176" s="638">
        <v>370.5</v>
      </c>
      <c r="M176" s="675">
        <v>164</v>
      </c>
      <c r="N176" s="675">
        <v>241</v>
      </c>
      <c r="O176" s="675">
        <v>405</v>
      </c>
      <c r="P176" s="675">
        <v>174</v>
      </c>
      <c r="Q176" s="675">
        <v>233</v>
      </c>
      <c r="R176" s="675">
        <v>406</v>
      </c>
      <c r="S176" s="675" t="s">
        <v>555</v>
      </c>
      <c r="T176" s="675" t="s">
        <v>556</v>
      </c>
      <c r="U176" s="675">
        <v>445598.717</v>
      </c>
      <c r="V176" s="675">
        <v>2483832.8909999998</v>
      </c>
      <c r="W176" s="684"/>
      <c r="X176" s="673" t="s">
        <v>195</v>
      </c>
      <c r="Y176" s="673" t="s">
        <v>195</v>
      </c>
      <c r="Z176" s="673" t="s">
        <v>195</v>
      </c>
      <c r="AA176" s="673" t="s">
        <v>195</v>
      </c>
    </row>
    <row r="177" spans="1:27" ht="31" customHeight="1" x14ac:dyDescent="0.35">
      <c r="A177" s="281"/>
      <c r="B177" s="675" t="s">
        <v>186</v>
      </c>
      <c r="C177" s="675"/>
      <c r="D177" s="675"/>
      <c r="E177" s="675"/>
      <c r="F177" s="675">
        <v>414</v>
      </c>
      <c r="G177" s="675"/>
      <c r="H177" s="675"/>
      <c r="I177" s="674"/>
      <c r="J177" s="675"/>
      <c r="K177" s="671"/>
      <c r="L177" s="641"/>
      <c r="M177" s="675"/>
      <c r="N177" s="675"/>
      <c r="O177" s="675"/>
      <c r="P177" s="675"/>
      <c r="Q177" s="675"/>
      <c r="R177" s="675"/>
      <c r="S177" s="675"/>
      <c r="T177" s="675"/>
      <c r="U177" s="675"/>
      <c r="V177" s="675"/>
      <c r="W177" s="684" t="s">
        <v>196</v>
      </c>
      <c r="X177" s="673"/>
      <c r="Y177" s="283"/>
      <c r="Z177" s="283"/>
      <c r="AA177" s="283"/>
    </row>
    <row r="178" spans="1:27" ht="31" customHeight="1" x14ac:dyDescent="0.35">
      <c r="A178" s="289">
        <v>85</v>
      </c>
      <c r="B178" s="675" t="s">
        <v>186</v>
      </c>
      <c r="C178" s="675" t="s">
        <v>557</v>
      </c>
      <c r="D178" s="675" t="s">
        <v>235</v>
      </c>
      <c r="E178" s="675" t="s">
        <v>186</v>
      </c>
      <c r="F178" s="675"/>
      <c r="G178" s="675" t="s">
        <v>186</v>
      </c>
      <c r="H178" s="675">
        <v>50.83</v>
      </c>
      <c r="I178" s="674">
        <f t="shared" ref="I178" si="131">I176+F177</f>
        <v>8393</v>
      </c>
      <c r="J178" s="675">
        <v>322.74799999999999</v>
      </c>
      <c r="K178" s="675">
        <f t="shared" ref="K178" si="132">F177+F179</f>
        <v>828.923</v>
      </c>
      <c r="L178" s="638">
        <v>370.5</v>
      </c>
      <c r="M178" s="675">
        <v>174</v>
      </c>
      <c r="N178" s="675">
        <v>187</v>
      </c>
      <c r="O178" s="675">
        <v>361</v>
      </c>
      <c r="P178" s="675">
        <v>183</v>
      </c>
      <c r="Q178" s="675">
        <v>193</v>
      </c>
      <c r="R178" s="675">
        <v>376</v>
      </c>
      <c r="S178" s="675" t="s">
        <v>558</v>
      </c>
      <c r="T178" s="675" t="s">
        <v>559</v>
      </c>
      <c r="U178" s="675">
        <v>445943.489</v>
      </c>
      <c r="V178" s="675">
        <v>2483603.7009999999</v>
      </c>
      <c r="W178" s="684"/>
      <c r="X178" s="673" t="s">
        <v>195</v>
      </c>
      <c r="Y178" s="673" t="s">
        <v>195</v>
      </c>
      <c r="Z178" s="673" t="s">
        <v>195</v>
      </c>
      <c r="AA178" s="673" t="s">
        <v>195</v>
      </c>
    </row>
    <row r="179" spans="1:27" ht="31" customHeight="1" x14ac:dyDescent="0.35">
      <c r="A179" s="281"/>
      <c r="B179" s="675" t="s">
        <v>186</v>
      </c>
      <c r="C179" s="675"/>
      <c r="D179" s="675"/>
      <c r="E179" s="675"/>
      <c r="F179" s="675">
        <v>414.923</v>
      </c>
      <c r="G179" s="675"/>
      <c r="H179" s="675"/>
      <c r="I179" s="674"/>
      <c r="J179" s="675"/>
      <c r="K179" s="671"/>
      <c r="L179" s="641"/>
      <c r="M179" s="675"/>
      <c r="N179" s="675"/>
      <c r="O179" s="675"/>
      <c r="P179" s="675"/>
      <c r="Q179" s="675"/>
      <c r="R179" s="675"/>
      <c r="S179" s="675"/>
      <c r="T179" s="675"/>
      <c r="U179" s="675"/>
      <c r="V179" s="675"/>
      <c r="W179" s="684" t="s">
        <v>560</v>
      </c>
      <c r="X179" s="673"/>
      <c r="Y179" s="283"/>
      <c r="Z179" s="283"/>
      <c r="AA179" s="283"/>
    </row>
    <row r="180" spans="1:27" ht="31" customHeight="1" x14ac:dyDescent="0.35">
      <c r="A180" s="289">
        <v>86</v>
      </c>
      <c r="B180" s="675" t="s">
        <v>561</v>
      </c>
      <c r="C180" s="675" t="s">
        <v>562</v>
      </c>
      <c r="D180" s="675" t="s">
        <v>224</v>
      </c>
      <c r="E180" s="675" t="s">
        <v>563</v>
      </c>
      <c r="F180" s="675"/>
      <c r="G180" s="675">
        <v>2250.92</v>
      </c>
      <c r="H180" s="675">
        <v>48.32</v>
      </c>
      <c r="I180" s="674">
        <f t="shared" ref="I180" si="133">I178+F179</f>
        <v>8807.9230000000007</v>
      </c>
      <c r="J180" s="675">
        <v>324.43799999999999</v>
      </c>
      <c r="K180" s="675">
        <f t="shared" ref="K180" si="134">F179+F181</f>
        <v>819.779</v>
      </c>
      <c r="L180" s="638">
        <v>370.5</v>
      </c>
      <c r="M180" s="675">
        <v>228</v>
      </c>
      <c r="N180" s="675">
        <v>136</v>
      </c>
      <c r="O180" s="675">
        <v>364</v>
      </c>
      <c r="P180" s="675">
        <v>223</v>
      </c>
      <c r="Q180" s="675">
        <v>153</v>
      </c>
      <c r="R180" s="675">
        <v>376</v>
      </c>
      <c r="S180" s="675" t="s">
        <v>564</v>
      </c>
      <c r="T180" s="675" t="s">
        <v>565</v>
      </c>
      <c r="U180" s="675">
        <v>446289.03</v>
      </c>
      <c r="V180" s="675">
        <v>2483374</v>
      </c>
      <c r="W180" s="684"/>
      <c r="X180" s="673" t="s">
        <v>195</v>
      </c>
      <c r="Y180" s="673" t="s">
        <v>195</v>
      </c>
      <c r="Z180" s="673" t="s">
        <v>195</v>
      </c>
      <c r="AA180" s="673" t="s">
        <v>195</v>
      </c>
    </row>
    <row r="181" spans="1:27" ht="31" customHeight="1" x14ac:dyDescent="0.35">
      <c r="A181" s="281"/>
      <c r="B181" s="675" t="s">
        <v>186</v>
      </c>
      <c r="C181" s="675"/>
      <c r="D181" s="675"/>
      <c r="E181" s="675"/>
      <c r="F181" s="675">
        <v>404.85599999999999</v>
      </c>
      <c r="G181" s="675"/>
      <c r="H181" s="675"/>
      <c r="I181" s="674"/>
      <c r="J181" s="675"/>
      <c r="K181" s="671"/>
      <c r="L181" s="641"/>
      <c r="M181" s="675"/>
      <c r="N181" s="675"/>
      <c r="O181" s="675"/>
      <c r="P181" s="675"/>
      <c r="Q181" s="675"/>
      <c r="R181" s="675"/>
      <c r="S181" s="675"/>
      <c r="T181" s="675"/>
      <c r="U181" s="675"/>
      <c r="V181" s="675"/>
      <c r="W181" s="684" t="s">
        <v>566</v>
      </c>
      <c r="X181" s="673"/>
      <c r="Y181" s="283"/>
      <c r="Z181" s="283"/>
      <c r="AA181" s="283"/>
    </row>
    <row r="182" spans="1:27" ht="31" customHeight="1" x14ac:dyDescent="0.35">
      <c r="A182" s="289">
        <v>87</v>
      </c>
      <c r="B182" s="675" t="s">
        <v>561</v>
      </c>
      <c r="C182" s="675" t="s">
        <v>567</v>
      </c>
      <c r="D182" s="675" t="s">
        <v>440</v>
      </c>
      <c r="E182" s="675" t="s">
        <v>568</v>
      </c>
      <c r="F182" s="675"/>
      <c r="G182" s="675">
        <v>404.86</v>
      </c>
      <c r="H182" s="675">
        <v>54.32</v>
      </c>
      <c r="I182" s="674">
        <f t="shared" ref="I182" si="135">I180+F181</f>
        <v>9212.7790000000005</v>
      </c>
      <c r="J182" s="675">
        <v>333.60700000000003</v>
      </c>
      <c r="K182" s="675">
        <f t="shared" ref="K182" si="136">F181+F183</f>
        <v>780.85599999999999</v>
      </c>
      <c r="L182" s="638">
        <v>370.5</v>
      </c>
      <c r="M182" s="675">
        <v>270</v>
      </c>
      <c r="N182" s="675">
        <v>190</v>
      </c>
      <c r="O182" s="675">
        <v>460</v>
      </c>
      <c r="P182" s="675">
        <v>254</v>
      </c>
      <c r="Q182" s="675">
        <v>190</v>
      </c>
      <c r="R182" s="675">
        <v>444</v>
      </c>
      <c r="S182" s="675" t="s">
        <v>569</v>
      </c>
      <c r="T182" s="675" t="s">
        <v>570</v>
      </c>
      <c r="U182" s="675">
        <v>446686.62</v>
      </c>
      <c r="V182" s="675">
        <v>2483297.64</v>
      </c>
      <c r="W182" s="684"/>
      <c r="X182" s="673" t="s">
        <v>195</v>
      </c>
      <c r="Y182" s="673" t="s">
        <v>195</v>
      </c>
      <c r="Z182" s="673" t="s">
        <v>195</v>
      </c>
      <c r="AA182" s="673" t="s">
        <v>195</v>
      </c>
    </row>
    <row r="183" spans="1:27" ht="31" customHeight="1" x14ac:dyDescent="0.35">
      <c r="A183" s="281"/>
      <c r="B183" s="675" t="s">
        <v>186</v>
      </c>
      <c r="C183" s="675"/>
      <c r="D183" s="675"/>
      <c r="E183" s="675"/>
      <c r="F183" s="675">
        <v>376</v>
      </c>
      <c r="G183" s="675"/>
      <c r="H183" s="675"/>
      <c r="I183" s="674"/>
      <c r="J183" s="675"/>
      <c r="K183" s="671"/>
      <c r="L183" s="641"/>
      <c r="M183" s="675"/>
      <c r="N183" s="675"/>
      <c r="O183" s="675"/>
      <c r="P183" s="675"/>
      <c r="Q183" s="675"/>
      <c r="R183" s="675"/>
      <c r="S183" s="675"/>
      <c r="T183" s="675"/>
      <c r="U183" s="675"/>
      <c r="V183" s="675"/>
      <c r="W183" s="684" t="s">
        <v>571</v>
      </c>
      <c r="X183" s="673"/>
      <c r="Y183" s="283"/>
      <c r="Z183" s="283"/>
      <c r="AA183" s="283"/>
    </row>
    <row r="184" spans="1:27" ht="31" customHeight="1" x14ac:dyDescent="0.35">
      <c r="A184" s="289">
        <v>88</v>
      </c>
      <c r="B184" s="675" t="s">
        <v>186</v>
      </c>
      <c r="C184" s="675" t="s">
        <v>572</v>
      </c>
      <c r="D184" s="675" t="s">
        <v>120</v>
      </c>
      <c r="E184" s="675" t="s">
        <v>186</v>
      </c>
      <c r="F184" s="675"/>
      <c r="G184" s="675" t="s">
        <v>186</v>
      </c>
      <c r="H184" s="675">
        <v>62.83</v>
      </c>
      <c r="I184" s="674">
        <f t="shared" ref="I184" si="137">I182+F183</f>
        <v>9588.7790000000005</v>
      </c>
      <c r="J184" s="675">
        <v>330.27800000000002</v>
      </c>
      <c r="K184" s="675">
        <f t="shared" ref="K184" si="138">F183+F185</f>
        <v>763.88400000000001</v>
      </c>
      <c r="L184" s="638">
        <v>370.5</v>
      </c>
      <c r="M184" s="675">
        <v>187</v>
      </c>
      <c r="N184" s="675">
        <v>216</v>
      </c>
      <c r="O184" s="675">
        <v>403</v>
      </c>
      <c r="P184" s="675">
        <v>188</v>
      </c>
      <c r="Q184" s="675">
        <v>211</v>
      </c>
      <c r="R184" s="675">
        <v>398</v>
      </c>
      <c r="S184" s="675" t="s">
        <v>573</v>
      </c>
      <c r="T184" s="675" t="s">
        <v>574</v>
      </c>
      <c r="U184" s="675">
        <v>447000.63699999999</v>
      </c>
      <c r="V184" s="675">
        <v>2483090.8330000001</v>
      </c>
      <c r="W184" s="684"/>
      <c r="X184" s="673" t="s">
        <v>195</v>
      </c>
      <c r="Y184" s="673" t="s">
        <v>195</v>
      </c>
      <c r="Z184" s="673" t="s">
        <v>195</v>
      </c>
      <c r="AA184" s="673" t="s">
        <v>195</v>
      </c>
    </row>
    <row r="185" spans="1:27" ht="31" customHeight="1" x14ac:dyDescent="0.35">
      <c r="A185" s="281"/>
      <c r="B185" s="675" t="s">
        <v>186</v>
      </c>
      <c r="C185" s="675"/>
      <c r="D185" s="675"/>
      <c r="E185" s="675"/>
      <c r="F185" s="675">
        <v>387.88400000000001</v>
      </c>
      <c r="G185" s="675"/>
      <c r="H185" s="675"/>
      <c r="I185" s="674"/>
      <c r="J185" s="675"/>
      <c r="K185" s="671"/>
      <c r="L185" s="641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84" t="s">
        <v>575</v>
      </c>
      <c r="X185" s="673"/>
      <c r="Y185" s="283"/>
      <c r="Z185" s="283"/>
      <c r="AA185" s="283"/>
    </row>
    <row r="186" spans="1:27" ht="31" customHeight="1" x14ac:dyDescent="0.35">
      <c r="A186" s="289">
        <v>89</v>
      </c>
      <c r="B186" s="675" t="s">
        <v>561</v>
      </c>
      <c r="C186" s="675" t="s">
        <v>576</v>
      </c>
      <c r="D186" s="675" t="s">
        <v>346</v>
      </c>
      <c r="E186" s="675" t="s">
        <v>577</v>
      </c>
      <c r="F186" s="675"/>
      <c r="G186" s="675">
        <v>763.88</v>
      </c>
      <c r="H186" s="675">
        <v>48.32</v>
      </c>
      <c r="I186" s="674">
        <f t="shared" ref="I186" si="139">I184+F185</f>
        <v>9976.6630000000005</v>
      </c>
      <c r="J186" s="675">
        <v>334.70600000000002</v>
      </c>
      <c r="K186" s="675">
        <f t="shared" ref="K186" si="140">F185+F187</f>
        <v>775.88400000000001</v>
      </c>
      <c r="L186" s="638">
        <v>370.5</v>
      </c>
      <c r="M186" s="675">
        <v>172</v>
      </c>
      <c r="N186" s="675">
        <v>160</v>
      </c>
      <c r="O186" s="675">
        <v>333</v>
      </c>
      <c r="P186" s="675">
        <v>179</v>
      </c>
      <c r="Q186" s="675">
        <v>169</v>
      </c>
      <c r="R186" s="675">
        <v>348</v>
      </c>
      <c r="S186" s="675" t="s">
        <v>578</v>
      </c>
      <c r="T186" s="675" t="s">
        <v>579</v>
      </c>
      <c r="U186" s="675">
        <v>447324.58</v>
      </c>
      <c r="V186" s="675">
        <v>2482877.4900000002</v>
      </c>
      <c r="W186" s="684"/>
      <c r="X186" s="673" t="s">
        <v>195</v>
      </c>
      <c r="Y186" s="673" t="s">
        <v>195</v>
      </c>
      <c r="Z186" s="673" t="s">
        <v>195</v>
      </c>
      <c r="AA186" s="673" t="s">
        <v>195</v>
      </c>
    </row>
    <row r="187" spans="1:27" ht="31" customHeight="1" x14ac:dyDescent="0.35">
      <c r="A187" s="281"/>
      <c r="B187" s="675" t="s">
        <v>186</v>
      </c>
      <c r="C187" s="675"/>
      <c r="D187" s="675"/>
      <c r="E187" s="675"/>
      <c r="F187" s="675">
        <v>388</v>
      </c>
      <c r="G187" s="675"/>
      <c r="H187" s="675"/>
      <c r="I187" s="674"/>
      <c r="J187" s="675"/>
      <c r="K187" s="671"/>
      <c r="L187" s="641"/>
      <c r="M187" s="675"/>
      <c r="N187" s="675"/>
      <c r="O187" s="675"/>
      <c r="P187" s="675"/>
      <c r="Q187" s="675"/>
      <c r="R187" s="675"/>
      <c r="S187" s="675"/>
      <c r="T187" s="675"/>
      <c r="U187" s="675"/>
      <c r="V187" s="675"/>
      <c r="W187" s="684" t="s">
        <v>580</v>
      </c>
      <c r="X187" s="673"/>
      <c r="Y187" s="283"/>
      <c r="Z187" s="283"/>
      <c r="AA187" s="283"/>
    </row>
    <row r="188" spans="1:27" ht="31" customHeight="1" x14ac:dyDescent="0.35">
      <c r="A188" s="289">
        <v>90</v>
      </c>
      <c r="B188" s="675" t="s">
        <v>186</v>
      </c>
      <c r="C188" s="675" t="s">
        <v>581</v>
      </c>
      <c r="D188" s="675" t="s">
        <v>120</v>
      </c>
      <c r="E188" s="675" t="s">
        <v>186</v>
      </c>
      <c r="F188" s="675"/>
      <c r="G188" s="675" t="s">
        <v>186</v>
      </c>
      <c r="H188" s="675">
        <v>62.83</v>
      </c>
      <c r="I188" s="674">
        <f t="shared" ref="I188" si="141">I186+F187</f>
        <v>10364.663</v>
      </c>
      <c r="J188" s="675">
        <v>332.91199999999998</v>
      </c>
      <c r="K188" s="675">
        <f t="shared" ref="K188" si="142">F187+F189</f>
        <v>818</v>
      </c>
      <c r="L188" s="638">
        <v>370.5</v>
      </c>
      <c r="M188" s="675">
        <v>228</v>
      </c>
      <c r="N188" s="675">
        <v>210</v>
      </c>
      <c r="O188" s="675">
        <v>439</v>
      </c>
      <c r="P188" s="675">
        <v>220</v>
      </c>
      <c r="Q188" s="675">
        <v>212</v>
      </c>
      <c r="R188" s="675">
        <v>432</v>
      </c>
      <c r="S188" s="675" t="s">
        <v>582</v>
      </c>
      <c r="T188" s="675" t="s">
        <v>583</v>
      </c>
      <c r="U188" s="675">
        <v>447689.04200000002</v>
      </c>
      <c r="V188" s="675">
        <v>2482744.4049999998</v>
      </c>
      <c r="W188" s="684"/>
      <c r="X188" s="673" t="s">
        <v>195</v>
      </c>
      <c r="Y188" s="673" t="s">
        <v>195</v>
      </c>
      <c r="Z188" s="673" t="s">
        <v>195</v>
      </c>
      <c r="AA188" s="673" t="s">
        <v>195</v>
      </c>
    </row>
    <row r="189" spans="1:27" ht="31" customHeight="1" x14ac:dyDescent="0.35">
      <c r="A189" s="281"/>
      <c r="B189" s="675" t="s">
        <v>186</v>
      </c>
      <c r="C189" s="675"/>
      <c r="D189" s="675"/>
      <c r="E189" s="675"/>
      <c r="F189" s="675">
        <v>430</v>
      </c>
      <c r="G189" s="675"/>
      <c r="H189" s="675"/>
      <c r="I189" s="674"/>
      <c r="J189" s="675"/>
      <c r="K189" s="671"/>
      <c r="L189" s="641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84" t="s">
        <v>584</v>
      </c>
      <c r="X189" s="673"/>
      <c r="Y189" s="283"/>
      <c r="Z189" s="283"/>
      <c r="AA189" s="283"/>
    </row>
    <row r="190" spans="1:27" ht="31" customHeight="1" x14ac:dyDescent="0.35">
      <c r="A190" s="289">
        <v>91</v>
      </c>
      <c r="B190" s="675" t="s">
        <v>186</v>
      </c>
      <c r="C190" s="675" t="s">
        <v>585</v>
      </c>
      <c r="D190" s="675" t="s">
        <v>65</v>
      </c>
      <c r="E190" s="675" t="s">
        <v>186</v>
      </c>
      <c r="F190" s="675"/>
      <c r="G190" s="675" t="s">
        <v>186</v>
      </c>
      <c r="H190" s="675">
        <v>59.83</v>
      </c>
      <c r="I190" s="674">
        <f t="shared" ref="I190" si="143">I188+F189</f>
        <v>10794.663</v>
      </c>
      <c r="J190" s="675">
        <v>337.142</v>
      </c>
      <c r="K190" s="675">
        <f t="shared" ref="K190" si="144">F189+F191</f>
        <v>775.98399999999992</v>
      </c>
      <c r="L190" s="638">
        <v>370.5</v>
      </c>
      <c r="M190" s="675">
        <v>221</v>
      </c>
      <c r="N190" s="675">
        <v>235</v>
      </c>
      <c r="O190" s="675">
        <v>456</v>
      </c>
      <c r="P190" s="675">
        <v>220</v>
      </c>
      <c r="Q190" s="675">
        <v>219</v>
      </c>
      <c r="R190" s="675">
        <v>439</v>
      </c>
      <c r="S190" s="675" t="s">
        <v>586</v>
      </c>
      <c r="T190" s="675" t="s">
        <v>587</v>
      </c>
      <c r="U190" s="675">
        <v>448092.95500000002</v>
      </c>
      <c r="V190" s="675">
        <v>2482596.9139999999</v>
      </c>
      <c r="W190" s="684"/>
      <c r="X190" s="673" t="s">
        <v>195</v>
      </c>
      <c r="Y190" s="673" t="s">
        <v>195</v>
      </c>
      <c r="Z190" s="673" t="s">
        <v>195</v>
      </c>
      <c r="AA190" s="673" t="s">
        <v>195</v>
      </c>
    </row>
    <row r="191" spans="1:27" ht="31" customHeight="1" x14ac:dyDescent="0.35">
      <c r="A191" s="281"/>
      <c r="B191" s="675" t="s">
        <v>186</v>
      </c>
      <c r="C191" s="675"/>
      <c r="D191" s="675"/>
      <c r="E191" s="675"/>
      <c r="F191" s="675">
        <v>345.98399999999998</v>
      </c>
      <c r="G191" s="675"/>
      <c r="H191" s="675"/>
      <c r="I191" s="674"/>
      <c r="J191" s="675"/>
      <c r="K191" s="671"/>
      <c r="L191" s="641"/>
      <c r="M191" s="675"/>
      <c r="N191" s="675"/>
      <c r="O191" s="675"/>
      <c r="P191" s="675"/>
      <c r="Q191" s="675"/>
      <c r="R191" s="675"/>
      <c r="S191" s="675"/>
      <c r="T191" s="675"/>
      <c r="U191" s="675"/>
      <c r="V191" s="675"/>
      <c r="W191" s="684"/>
      <c r="X191" s="673"/>
      <c r="Y191" s="283"/>
      <c r="Z191" s="283"/>
      <c r="AA191" s="283"/>
    </row>
    <row r="192" spans="1:27" ht="31" customHeight="1" x14ac:dyDescent="0.35">
      <c r="A192" s="289">
        <v>92</v>
      </c>
      <c r="B192" s="675" t="s">
        <v>588</v>
      </c>
      <c r="C192" s="675" t="s">
        <v>589</v>
      </c>
      <c r="D192" s="675" t="s">
        <v>245</v>
      </c>
      <c r="E192" s="675" t="s">
        <v>590</v>
      </c>
      <c r="F192" s="675"/>
      <c r="G192" s="675">
        <v>1163.98</v>
      </c>
      <c r="H192" s="675">
        <v>48.32</v>
      </c>
      <c r="I192" s="674">
        <f t="shared" ref="I192" si="145">I190+F191</f>
        <v>11140.647000000001</v>
      </c>
      <c r="J192" s="675">
        <v>331.416</v>
      </c>
      <c r="K192" s="675">
        <f t="shared" ref="K192" si="146">F191+F193</f>
        <v>728.98399999999992</v>
      </c>
      <c r="L192" s="638">
        <v>370.5</v>
      </c>
      <c r="M192" s="675">
        <v>112</v>
      </c>
      <c r="N192" s="675">
        <v>168</v>
      </c>
      <c r="O192" s="675">
        <v>279</v>
      </c>
      <c r="P192" s="675">
        <v>128</v>
      </c>
      <c r="Q192" s="675">
        <v>174</v>
      </c>
      <c r="R192" s="675">
        <v>302</v>
      </c>
      <c r="S192" s="675" t="s">
        <v>591</v>
      </c>
      <c r="T192" s="675" t="s">
        <v>592</v>
      </c>
      <c r="U192" s="675">
        <v>448417.95</v>
      </c>
      <c r="V192" s="675">
        <v>2482478.2400000002</v>
      </c>
      <c r="W192" s="684"/>
      <c r="X192" s="673" t="s">
        <v>195</v>
      </c>
      <c r="Y192" s="673" t="s">
        <v>195</v>
      </c>
      <c r="Z192" s="673" t="s">
        <v>195</v>
      </c>
      <c r="AA192" s="673" t="s">
        <v>195</v>
      </c>
    </row>
    <row r="193" spans="1:27" ht="31" customHeight="1" x14ac:dyDescent="0.35">
      <c r="A193" s="281"/>
      <c r="B193" s="675" t="s">
        <v>186</v>
      </c>
      <c r="C193" s="675"/>
      <c r="D193" s="675"/>
      <c r="E193" s="675"/>
      <c r="F193" s="675">
        <v>383</v>
      </c>
      <c r="G193" s="675"/>
      <c r="H193" s="675"/>
      <c r="I193" s="674"/>
      <c r="J193" s="675"/>
      <c r="K193" s="671"/>
      <c r="L193" s="641"/>
      <c r="M193" s="675"/>
      <c r="N193" s="675"/>
      <c r="O193" s="675"/>
      <c r="P193" s="675"/>
      <c r="Q193" s="675"/>
      <c r="R193" s="675"/>
      <c r="S193" s="675"/>
      <c r="T193" s="675"/>
      <c r="U193" s="675"/>
      <c r="V193" s="675"/>
      <c r="W193" s="684" t="s">
        <v>196</v>
      </c>
      <c r="X193" s="673"/>
      <c r="Y193" s="283"/>
      <c r="Z193" s="283"/>
      <c r="AA193" s="283"/>
    </row>
    <row r="194" spans="1:27" ht="31" customHeight="1" x14ac:dyDescent="0.35">
      <c r="A194" s="289">
        <v>93</v>
      </c>
      <c r="B194" s="675" t="s">
        <v>186</v>
      </c>
      <c r="C194" s="675" t="s">
        <v>593</v>
      </c>
      <c r="D194" s="675" t="s">
        <v>501</v>
      </c>
      <c r="E194" s="675" t="s">
        <v>186</v>
      </c>
      <c r="F194" s="675"/>
      <c r="G194" s="675" t="s">
        <v>186</v>
      </c>
      <c r="H194" s="675">
        <v>61.33</v>
      </c>
      <c r="I194" s="674">
        <f t="shared" ref="I194" si="147">I192+F193</f>
        <v>11523.647000000001</v>
      </c>
      <c r="J194" s="675">
        <v>329.03100000000001</v>
      </c>
      <c r="K194" s="675">
        <f t="shared" ref="K194" si="148">F193+F195</f>
        <v>769</v>
      </c>
      <c r="L194" s="638">
        <v>370.5</v>
      </c>
      <c r="M194" s="675">
        <v>216</v>
      </c>
      <c r="N194" s="675">
        <v>280</v>
      </c>
      <c r="O194" s="675">
        <v>496</v>
      </c>
      <c r="P194" s="675">
        <v>210</v>
      </c>
      <c r="Q194" s="675">
        <v>260</v>
      </c>
      <c r="R194" s="675">
        <v>470</v>
      </c>
      <c r="S194" s="675" t="s">
        <v>594</v>
      </c>
      <c r="T194" s="675" t="s">
        <v>595</v>
      </c>
      <c r="U194" s="675">
        <v>448554.16499999998</v>
      </c>
      <c r="V194" s="675">
        <v>2482120.281</v>
      </c>
      <c r="W194" s="684"/>
      <c r="X194" s="673" t="s">
        <v>195</v>
      </c>
      <c r="Y194" s="673" t="s">
        <v>195</v>
      </c>
      <c r="Z194" s="673" t="s">
        <v>195</v>
      </c>
      <c r="AA194" s="673" t="s">
        <v>195</v>
      </c>
    </row>
    <row r="195" spans="1:27" ht="31" customHeight="1" x14ac:dyDescent="0.35">
      <c r="A195" s="281"/>
      <c r="B195" s="675" t="s">
        <v>186</v>
      </c>
      <c r="C195" s="675"/>
      <c r="D195" s="675"/>
      <c r="E195" s="675"/>
      <c r="F195" s="675">
        <v>386</v>
      </c>
      <c r="G195" s="675"/>
      <c r="H195" s="675"/>
      <c r="I195" s="674"/>
      <c r="J195" s="675"/>
      <c r="K195" s="671"/>
      <c r="L195" s="641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84" t="s">
        <v>596</v>
      </c>
      <c r="X195" s="673"/>
      <c r="Y195" s="283"/>
      <c r="Z195" s="283"/>
      <c r="AA195" s="283"/>
    </row>
    <row r="196" spans="1:27" ht="31" customHeight="1" x14ac:dyDescent="0.35">
      <c r="A196" s="289">
        <v>94</v>
      </c>
      <c r="B196" s="675" t="s">
        <v>186</v>
      </c>
      <c r="C196" s="675" t="s">
        <v>597</v>
      </c>
      <c r="D196" s="675" t="s">
        <v>120</v>
      </c>
      <c r="E196" s="675" t="s">
        <v>186</v>
      </c>
      <c r="F196" s="675"/>
      <c r="G196" s="675" t="s">
        <v>186</v>
      </c>
      <c r="H196" s="675">
        <v>62.83</v>
      </c>
      <c r="I196" s="674">
        <f t="shared" ref="I196" si="149">I194+F195</f>
        <v>11909.647000000001</v>
      </c>
      <c r="J196" s="675">
        <v>308.76900000000001</v>
      </c>
      <c r="K196" s="675">
        <f t="shared" ref="K196" si="150">F195+F197</f>
        <v>844.96699999999998</v>
      </c>
      <c r="L196" s="638">
        <v>370.5</v>
      </c>
      <c r="M196" s="675">
        <v>107</v>
      </c>
      <c r="N196" s="675">
        <v>284</v>
      </c>
      <c r="O196" s="675">
        <v>391</v>
      </c>
      <c r="P196" s="675">
        <v>128</v>
      </c>
      <c r="Q196" s="675">
        <v>272</v>
      </c>
      <c r="R196" s="675">
        <v>400</v>
      </c>
      <c r="S196" s="675" t="s">
        <v>598</v>
      </c>
      <c r="T196" s="675" t="s">
        <v>599</v>
      </c>
      <c r="U196" s="675">
        <v>448691.44699999999</v>
      </c>
      <c r="V196" s="675">
        <v>2481759.5189999999</v>
      </c>
      <c r="W196" s="684"/>
      <c r="X196" s="673" t="s">
        <v>195</v>
      </c>
      <c r="Y196" s="673" t="s">
        <v>195</v>
      </c>
      <c r="Z196" s="673" t="s">
        <v>195</v>
      </c>
      <c r="AA196" s="673" t="s">
        <v>195</v>
      </c>
    </row>
    <row r="197" spans="1:27" ht="31" customHeight="1" x14ac:dyDescent="0.35">
      <c r="A197" s="281"/>
      <c r="B197" s="675" t="s">
        <v>186</v>
      </c>
      <c r="C197" s="675"/>
      <c r="D197" s="675"/>
      <c r="E197" s="675"/>
      <c r="F197" s="675">
        <v>458.96699999999998</v>
      </c>
      <c r="G197" s="675"/>
      <c r="H197" s="675"/>
      <c r="I197" s="674"/>
      <c r="J197" s="675"/>
      <c r="K197" s="671"/>
      <c r="L197" s="641"/>
      <c r="M197" s="675"/>
      <c r="N197" s="675"/>
      <c r="O197" s="675"/>
      <c r="P197" s="675"/>
      <c r="Q197" s="675"/>
      <c r="R197" s="675"/>
      <c r="S197" s="675"/>
      <c r="T197" s="675"/>
      <c r="U197" s="675"/>
      <c r="V197" s="675"/>
      <c r="W197" s="684" t="s">
        <v>600</v>
      </c>
      <c r="X197" s="673"/>
      <c r="Y197" s="283"/>
      <c r="Z197" s="283"/>
      <c r="AA197" s="283"/>
    </row>
    <row r="198" spans="1:27" ht="31" customHeight="1" x14ac:dyDescent="0.35">
      <c r="A198" s="289">
        <v>95</v>
      </c>
      <c r="B198" s="675" t="s">
        <v>601</v>
      </c>
      <c r="C198" s="675" t="s">
        <v>602</v>
      </c>
      <c r="D198" s="675" t="s">
        <v>603</v>
      </c>
      <c r="E198" s="675" t="s">
        <v>604</v>
      </c>
      <c r="F198" s="675"/>
      <c r="G198" s="675">
        <v>1227.97</v>
      </c>
      <c r="H198" s="675">
        <v>45.32</v>
      </c>
      <c r="I198" s="674">
        <f t="shared" ref="I198" si="151">I196+F197</f>
        <v>12368.614000000001</v>
      </c>
      <c r="J198" s="675">
        <v>307.02800000000002</v>
      </c>
      <c r="K198" s="675">
        <f t="shared" ref="K198" si="152">F197+F199</f>
        <v>788.83999999999992</v>
      </c>
      <c r="L198" s="638">
        <v>370.5</v>
      </c>
      <c r="M198" s="675">
        <v>177</v>
      </c>
      <c r="N198" s="675">
        <v>83</v>
      </c>
      <c r="O198" s="675">
        <v>260</v>
      </c>
      <c r="P198" s="675">
        <v>190</v>
      </c>
      <c r="Q198" s="675">
        <v>111</v>
      </c>
      <c r="R198" s="675">
        <v>301</v>
      </c>
      <c r="S198" s="675" t="s">
        <v>605</v>
      </c>
      <c r="T198" s="675" t="s">
        <v>606</v>
      </c>
      <c r="U198" s="675">
        <v>448854.68</v>
      </c>
      <c r="V198" s="675">
        <v>2481330.56</v>
      </c>
      <c r="W198" s="684"/>
      <c r="X198" s="673" t="s">
        <v>194</v>
      </c>
      <c r="Y198" s="673" t="s">
        <v>195</v>
      </c>
      <c r="Z198" s="673" t="s">
        <v>195</v>
      </c>
      <c r="AA198" s="673" t="s">
        <v>195</v>
      </c>
    </row>
    <row r="199" spans="1:27" ht="31" customHeight="1" x14ac:dyDescent="0.35">
      <c r="A199" s="281"/>
      <c r="B199" s="675" t="s">
        <v>186</v>
      </c>
      <c r="C199" s="675"/>
      <c r="D199" s="675"/>
      <c r="E199" s="675"/>
      <c r="F199" s="675">
        <v>329.87299999999999</v>
      </c>
      <c r="G199" s="675"/>
      <c r="H199" s="675"/>
      <c r="I199" s="674"/>
      <c r="J199" s="675"/>
      <c r="K199" s="671"/>
      <c r="L199" s="641"/>
      <c r="M199" s="675"/>
      <c r="N199" s="675"/>
      <c r="O199" s="675"/>
      <c r="P199" s="675"/>
      <c r="Q199" s="675"/>
      <c r="R199" s="675"/>
      <c r="S199" s="675"/>
      <c r="T199" s="675"/>
      <c r="U199" s="675"/>
      <c r="V199" s="675"/>
      <c r="W199" s="684" t="s">
        <v>607</v>
      </c>
      <c r="X199" s="673"/>
      <c r="Y199" s="283"/>
      <c r="Z199" s="283"/>
      <c r="AA199" s="283"/>
    </row>
    <row r="200" spans="1:27" ht="31" customHeight="1" x14ac:dyDescent="0.35">
      <c r="A200" s="289">
        <v>96</v>
      </c>
      <c r="B200" s="675" t="s">
        <v>608</v>
      </c>
      <c r="C200" s="675" t="s">
        <v>609</v>
      </c>
      <c r="D200" s="675" t="s">
        <v>610</v>
      </c>
      <c r="E200" s="675" t="s">
        <v>611</v>
      </c>
      <c r="F200" s="675"/>
      <c r="G200" s="675">
        <v>329.87</v>
      </c>
      <c r="H200" s="675">
        <v>45.32</v>
      </c>
      <c r="I200" s="674">
        <f t="shared" ref="I200" si="153">I198+F199</f>
        <v>12698.487000000001</v>
      </c>
      <c r="J200" s="675">
        <v>321.29599999999999</v>
      </c>
      <c r="K200" s="675">
        <f t="shared" ref="K200" si="154">F199+F201</f>
        <v>698.87300000000005</v>
      </c>
      <c r="L200" s="638">
        <v>370.5</v>
      </c>
      <c r="M200" s="675">
        <v>248</v>
      </c>
      <c r="N200" s="675">
        <v>114</v>
      </c>
      <c r="O200" s="675">
        <v>361</v>
      </c>
      <c r="P200" s="675">
        <v>221</v>
      </c>
      <c r="Q200" s="675">
        <v>130</v>
      </c>
      <c r="R200" s="675">
        <v>351</v>
      </c>
      <c r="S200" s="675" t="s">
        <v>612</v>
      </c>
      <c r="T200" s="675" t="s">
        <v>613</v>
      </c>
      <c r="U200" s="675">
        <v>449139.01</v>
      </c>
      <c r="V200" s="675">
        <v>2481163.31</v>
      </c>
      <c r="W200" s="684"/>
      <c r="X200" s="673" t="s">
        <v>194</v>
      </c>
      <c r="Y200" s="673" t="s">
        <v>195</v>
      </c>
      <c r="Z200" s="673" t="s">
        <v>195</v>
      </c>
      <c r="AA200" s="673" t="s">
        <v>195</v>
      </c>
    </row>
    <row r="201" spans="1:27" ht="31" customHeight="1" x14ac:dyDescent="0.35">
      <c r="A201" s="281"/>
      <c r="B201" s="675" t="s">
        <v>186</v>
      </c>
      <c r="C201" s="675"/>
      <c r="D201" s="675"/>
      <c r="E201" s="675"/>
      <c r="F201" s="675">
        <v>369</v>
      </c>
      <c r="G201" s="675"/>
      <c r="H201" s="675"/>
      <c r="I201" s="674"/>
      <c r="J201" s="675"/>
      <c r="K201" s="671"/>
      <c r="L201" s="641"/>
      <c r="M201" s="675"/>
      <c r="N201" s="675"/>
      <c r="O201" s="675"/>
      <c r="P201" s="675"/>
      <c r="Q201" s="675"/>
      <c r="R201" s="675"/>
      <c r="S201" s="675"/>
      <c r="T201" s="675"/>
      <c r="U201" s="675"/>
      <c r="V201" s="675"/>
      <c r="W201" s="684" t="s">
        <v>196</v>
      </c>
      <c r="X201" s="673"/>
      <c r="Y201" s="283"/>
      <c r="Z201" s="283"/>
      <c r="AA201" s="283"/>
    </row>
    <row r="202" spans="1:27" ht="31" customHeight="1" x14ac:dyDescent="0.35">
      <c r="A202" s="289">
        <v>97</v>
      </c>
      <c r="B202" s="675" t="s">
        <v>186</v>
      </c>
      <c r="C202" s="675" t="s">
        <v>614</v>
      </c>
      <c r="D202" s="675" t="s">
        <v>65</v>
      </c>
      <c r="E202" s="675" t="s">
        <v>186</v>
      </c>
      <c r="F202" s="675"/>
      <c r="G202" s="675" t="s">
        <v>186</v>
      </c>
      <c r="H202" s="675">
        <v>59.83</v>
      </c>
      <c r="I202" s="674">
        <f t="shared" ref="I202" si="155">I200+F201</f>
        <v>13067.487000000001</v>
      </c>
      <c r="J202" s="675">
        <v>327.36</v>
      </c>
      <c r="K202" s="675">
        <f t="shared" ref="K202" si="156">F201+F203</f>
        <v>835.93499999999995</v>
      </c>
      <c r="L202" s="638">
        <v>370.5</v>
      </c>
      <c r="M202" s="675">
        <v>257</v>
      </c>
      <c r="N202" s="675">
        <v>277</v>
      </c>
      <c r="O202" s="675">
        <v>534</v>
      </c>
      <c r="P202" s="675">
        <v>241</v>
      </c>
      <c r="Q202" s="675">
        <v>268</v>
      </c>
      <c r="R202" s="675">
        <v>509</v>
      </c>
      <c r="S202" s="675" t="s">
        <v>615</v>
      </c>
      <c r="T202" s="675" t="s">
        <v>616</v>
      </c>
      <c r="U202" s="675">
        <v>449351.20600000001</v>
      </c>
      <c r="V202" s="675">
        <v>2480861.426</v>
      </c>
      <c r="W202" s="684"/>
      <c r="X202" s="673" t="s">
        <v>194</v>
      </c>
      <c r="Y202" s="673" t="s">
        <v>195</v>
      </c>
      <c r="Z202" s="673" t="s">
        <v>195</v>
      </c>
      <c r="AA202" s="673" t="s">
        <v>195</v>
      </c>
    </row>
    <row r="203" spans="1:27" ht="31" customHeight="1" x14ac:dyDescent="0.35">
      <c r="A203" s="281"/>
      <c r="B203" s="675" t="s">
        <v>186</v>
      </c>
      <c r="C203" s="675"/>
      <c r="D203" s="675"/>
      <c r="E203" s="675"/>
      <c r="F203" s="675">
        <v>466.935</v>
      </c>
      <c r="G203" s="675"/>
      <c r="H203" s="675"/>
      <c r="I203" s="674"/>
      <c r="J203" s="675"/>
      <c r="K203" s="671"/>
      <c r="L203" s="641"/>
      <c r="M203" s="675"/>
      <c r="N203" s="675"/>
      <c r="O203" s="675"/>
      <c r="P203" s="675"/>
      <c r="Q203" s="675"/>
      <c r="R203" s="675"/>
      <c r="S203" s="675"/>
      <c r="T203" s="675"/>
      <c r="U203" s="675"/>
      <c r="V203" s="675"/>
      <c r="W203" s="684" t="s">
        <v>617</v>
      </c>
      <c r="X203" s="673"/>
      <c r="Y203" s="283"/>
      <c r="Z203" s="283"/>
      <c r="AA203" s="283"/>
    </row>
    <row r="204" spans="1:27" ht="31" customHeight="1" x14ac:dyDescent="0.35">
      <c r="A204" s="289">
        <v>98</v>
      </c>
      <c r="B204" s="675" t="s">
        <v>618</v>
      </c>
      <c r="C204" s="675" t="s">
        <v>619</v>
      </c>
      <c r="D204" s="675" t="s">
        <v>433</v>
      </c>
      <c r="E204" s="675" t="s">
        <v>620</v>
      </c>
      <c r="F204" s="675"/>
      <c r="G204" s="675">
        <v>835.94</v>
      </c>
      <c r="H204" s="675">
        <v>54.32</v>
      </c>
      <c r="I204" s="674">
        <f t="shared" ref="I204" si="157">I202+F203</f>
        <v>13534.422</v>
      </c>
      <c r="J204" s="675">
        <v>315.92700000000002</v>
      </c>
      <c r="K204" s="675">
        <f t="shared" ref="K204" si="158">F203+F205</f>
        <v>771.78899999999999</v>
      </c>
      <c r="L204" s="638">
        <v>370.5</v>
      </c>
      <c r="M204" s="675">
        <v>191</v>
      </c>
      <c r="N204" s="675">
        <v>93</v>
      </c>
      <c r="O204" s="675">
        <v>284</v>
      </c>
      <c r="P204" s="675">
        <v>201</v>
      </c>
      <c r="Q204" s="675">
        <v>115</v>
      </c>
      <c r="R204" s="675">
        <v>316</v>
      </c>
      <c r="S204" s="675" t="s">
        <v>621</v>
      </c>
      <c r="T204" s="675" t="s">
        <v>622</v>
      </c>
      <c r="U204" s="675">
        <v>449619.72</v>
      </c>
      <c r="V204" s="675">
        <v>2480479.42</v>
      </c>
      <c r="W204" s="684"/>
      <c r="X204" s="673" t="s">
        <v>194</v>
      </c>
      <c r="Y204" s="673" t="s">
        <v>195</v>
      </c>
      <c r="Z204" s="673" t="s">
        <v>195</v>
      </c>
      <c r="AA204" s="673" t="s">
        <v>195</v>
      </c>
    </row>
    <row r="205" spans="1:27" ht="31" customHeight="1" x14ac:dyDescent="0.35">
      <c r="A205" s="281"/>
      <c r="B205" s="675" t="s">
        <v>186</v>
      </c>
      <c r="C205" s="675"/>
      <c r="D205" s="675"/>
      <c r="E205" s="675"/>
      <c r="F205" s="675">
        <v>304.85399999999998</v>
      </c>
      <c r="G205" s="675"/>
      <c r="H205" s="675"/>
      <c r="I205" s="674"/>
      <c r="J205" s="675"/>
      <c r="K205" s="671"/>
      <c r="L205" s="641"/>
      <c r="M205" s="675"/>
      <c r="N205" s="675"/>
      <c r="O205" s="675"/>
      <c r="P205" s="675"/>
      <c r="Q205" s="675"/>
      <c r="R205" s="675"/>
      <c r="S205" s="675"/>
      <c r="T205" s="675"/>
      <c r="U205" s="675"/>
      <c r="V205" s="675"/>
      <c r="W205" s="684" t="s">
        <v>623</v>
      </c>
      <c r="X205" s="673"/>
      <c r="Y205" s="283"/>
      <c r="Z205" s="283"/>
      <c r="AA205" s="283"/>
    </row>
    <row r="206" spans="1:27" ht="31" customHeight="1" x14ac:dyDescent="0.35">
      <c r="A206" s="289">
        <v>99</v>
      </c>
      <c r="B206" s="675" t="s">
        <v>624</v>
      </c>
      <c r="C206" s="675" t="s">
        <v>625</v>
      </c>
      <c r="D206" s="675" t="s">
        <v>626</v>
      </c>
      <c r="E206" s="675" t="s">
        <v>627</v>
      </c>
      <c r="F206" s="675"/>
      <c r="G206" s="675">
        <v>304.85000000000002</v>
      </c>
      <c r="H206" s="675">
        <v>66.319999999999993</v>
      </c>
      <c r="I206" s="674">
        <f t="shared" ref="I206" si="159">I204+F205</f>
        <v>13839.276</v>
      </c>
      <c r="J206" s="675">
        <v>313.09500000000003</v>
      </c>
      <c r="K206" s="675">
        <f t="shared" ref="K206" si="160">F205+F207</f>
        <v>518.85699999999997</v>
      </c>
      <c r="L206" s="638">
        <v>370.5</v>
      </c>
      <c r="M206" s="675">
        <v>212</v>
      </c>
      <c r="N206" s="675">
        <v>39</v>
      </c>
      <c r="O206" s="675">
        <v>250</v>
      </c>
      <c r="P206" s="675">
        <v>190</v>
      </c>
      <c r="Q206" s="675">
        <v>75</v>
      </c>
      <c r="R206" s="675">
        <v>265</v>
      </c>
      <c r="S206" s="675" t="s">
        <v>628</v>
      </c>
      <c r="T206" s="675" t="s">
        <v>629</v>
      </c>
      <c r="U206" s="675">
        <v>449862.7</v>
      </c>
      <c r="V206" s="675">
        <v>2480295.31</v>
      </c>
      <c r="W206" s="684"/>
      <c r="X206" s="673" t="s">
        <v>194</v>
      </c>
      <c r="Y206" s="673" t="s">
        <v>195</v>
      </c>
      <c r="Z206" s="673" t="s">
        <v>195</v>
      </c>
      <c r="AA206" s="673" t="s">
        <v>195</v>
      </c>
    </row>
    <row r="207" spans="1:27" ht="31" customHeight="1" x14ac:dyDescent="0.35">
      <c r="A207" s="281"/>
      <c r="B207" s="675" t="s">
        <v>186</v>
      </c>
      <c r="C207" s="675"/>
      <c r="D207" s="675"/>
      <c r="E207" s="675"/>
      <c r="F207" s="675">
        <v>214.00299999999999</v>
      </c>
      <c r="G207" s="675"/>
      <c r="H207" s="675"/>
      <c r="I207" s="674"/>
      <c r="J207" s="675"/>
      <c r="K207" s="671"/>
      <c r="L207" s="641"/>
      <c r="M207" s="675"/>
      <c r="N207" s="675"/>
      <c r="O207" s="675"/>
      <c r="P207" s="675"/>
      <c r="Q207" s="675"/>
      <c r="R207" s="675"/>
      <c r="S207" s="675"/>
      <c r="T207" s="675"/>
      <c r="U207" s="675"/>
      <c r="V207" s="675"/>
      <c r="W207" s="684" t="s">
        <v>630</v>
      </c>
      <c r="X207" s="673"/>
      <c r="Y207" s="283"/>
      <c r="Z207" s="283"/>
      <c r="AA207" s="283"/>
    </row>
    <row r="208" spans="1:27" ht="31" customHeight="1" x14ac:dyDescent="0.35">
      <c r="A208" s="289">
        <v>100</v>
      </c>
      <c r="B208" s="675" t="s">
        <v>631</v>
      </c>
      <c r="C208" s="675" t="s">
        <v>632</v>
      </c>
      <c r="D208" s="675" t="s">
        <v>633</v>
      </c>
      <c r="E208" s="675" t="s">
        <v>634</v>
      </c>
      <c r="F208" s="675"/>
      <c r="G208" s="675">
        <v>214</v>
      </c>
      <c r="H208" s="675">
        <v>73.319999999999993</v>
      </c>
      <c r="I208" s="674">
        <f t="shared" ref="I208" si="161">I206+F207</f>
        <v>14053.279</v>
      </c>
      <c r="J208" s="675">
        <v>312.50799999999998</v>
      </c>
      <c r="K208" s="675">
        <f t="shared" ref="K208" si="162">F207+F209</f>
        <v>648.00199999999995</v>
      </c>
      <c r="L208" s="638">
        <v>370.5</v>
      </c>
      <c r="M208" s="675">
        <v>176</v>
      </c>
      <c r="N208" s="675">
        <v>328</v>
      </c>
      <c r="O208" s="675">
        <v>503</v>
      </c>
      <c r="P208" s="675">
        <v>139</v>
      </c>
      <c r="Q208" s="675">
        <v>302</v>
      </c>
      <c r="R208" s="675">
        <v>441</v>
      </c>
      <c r="S208" s="675" t="s">
        <v>635</v>
      </c>
      <c r="T208" s="675" t="s">
        <v>636</v>
      </c>
      <c r="U208" s="675">
        <v>450075.59</v>
      </c>
      <c r="V208" s="675">
        <v>2480273.5099999998</v>
      </c>
      <c r="W208" s="684"/>
      <c r="X208" s="673" t="s">
        <v>194</v>
      </c>
      <c r="Y208" s="673" t="s">
        <v>195</v>
      </c>
      <c r="Z208" s="673" t="s">
        <v>195</v>
      </c>
      <c r="AA208" s="673" t="s">
        <v>195</v>
      </c>
    </row>
    <row r="209" spans="1:27" ht="31" customHeight="1" x14ac:dyDescent="0.35">
      <c r="A209" s="281"/>
      <c r="B209" s="675" t="s">
        <v>186</v>
      </c>
      <c r="C209" s="675"/>
      <c r="D209" s="675"/>
      <c r="E209" s="675"/>
      <c r="F209" s="675">
        <v>433.99900000000002</v>
      </c>
      <c r="G209" s="675"/>
      <c r="H209" s="675"/>
      <c r="I209" s="674"/>
      <c r="J209" s="675"/>
      <c r="K209" s="671"/>
      <c r="L209" s="641"/>
      <c r="M209" s="675"/>
      <c r="N209" s="675"/>
      <c r="O209" s="675"/>
      <c r="P209" s="675"/>
      <c r="Q209" s="675"/>
      <c r="R209" s="675"/>
      <c r="S209" s="675"/>
      <c r="T209" s="675"/>
      <c r="U209" s="675"/>
      <c r="V209" s="675"/>
      <c r="W209" s="684" t="s">
        <v>637</v>
      </c>
      <c r="X209" s="673"/>
      <c r="Y209" s="283"/>
      <c r="Z209" s="283"/>
      <c r="AA209" s="283"/>
    </row>
    <row r="210" spans="1:27" ht="31" customHeight="1" x14ac:dyDescent="0.35">
      <c r="A210" s="289">
        <v>101</v>
      </c>
      <c r="B210" s="675" t="s">
        <v>186</v>
      </c>
      <c r="C210" s="675" t="s">
        <v>638</v>
      </c>
      <c r="D210" s="675" t="s">
        <v>49</v>
      </c>
      <c r="E210" s="675" t="s">
        <v>186</v>
      </c>
      <c r="F210" s="675"/>
      <c r="G210" s="675" t="s">
        <v>186</v>
      </c>
      <c r="H210" s="675">
        <v>56.83</v>
      </c>
      <c r="I210" s="674">
        <f t="shared" ref="I210" si="163">I208+F209</f>
        <v>14487.278</v>
      </c>
      <c r="J210" s="675">
        <v>307.44099999999997</v>
      </c>
      <c r="K210" s="675">
        <f t="shared" ref="K210" si="164">F209+F211</f>
        <v>847.99900000000002</v>
      </c>
      <c r="L210" s="638">
        <v>370.5</v>
      </c>
      <c r="M210" s="675">
        <v>108</v>
      </c>
      <c r="N210" s="675">
        <v>145</v>
      </c>
      <c r="O210" s="675">
        <v>254</v>
      </c>
      <c r="P210" s="675">
        <v>135</v>
      </c>
      <c r="Q210" s="675">
        <v>161</v>
      </c>
      <c r="R210" s="675">
        <v>296</v>
      </c>
      <c r="S210" s="675" t="s">
        <v>639</v>
      </c>
      <c r="T210" s="675" t="s">
        <v>640</v>
      </c>
      <c r="U210" s="675">
        <v>450478.83500000002</v>
      </c>
      <c r="V210" s="675">
        <v>2480113.0460000001</v>
      </c>
      <c r="W210" s="684"/>
      <c r="X210" s="673" t="s">
        <v>194</v>
      </c>
      <c r="Y210" s="673" t="s">
        <v>195</v>
      </c>
      <c r="Z210" s="673" t="s">
        <v>195</v>
      </c>
      <c r="AA210" s="673" t="s">
        <v>195</v>
      </c>
    </row>
    <row r="211" spans="1:27" ht="31" customHeight="1" x14ac:dyDescent="0.35">
      <c r="A211" s="281"/>
      <c r="B211" s="675" t="s">
        <v>186</v>
      </c>
      <c r="C211" s="675"/>
      <c r="D211" s="675"/>
      <c r="E211" s="675"/>
      <c r="F211" s="675">
        <v>414</v>
      </c>
      <c r="G211" s="675"/>
      <c r="H211" s="675"/>
      <c r="I211" s="674"/>
      <c r="J211" s="675"/>
      <c r="K211" s="671"/>
      <c r="L211" s="641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84" t="s">
        <v>641</v>
      </c>
      <c r="X211" s="673"/>
      <c r="Y211" s="283"/>
      <c r="Z211" s="283"/>
      <c r="AA211" s="283"/>
    </row>
    <row r="212" spans="1:27" ht="31" customHeight="1" x14ac:dyDescent="0.35">
      <c r="A212" s="289">
        <v>102</v>
      </c>
      <c r="B212" s="675" t="s">
        <v>186</v>
      </c>
      <c r="C212" s="675" t="s">
        <v>642</v>
      </c>
      <c r="D212" s="675" t="s">
        <v>120</v>
      </c>
      <c r="E212" s="675" t="s">
        <v>186</v>
      </c>
      <c r="F212" s="675"/>
      <c r="G212" s="675" t="s">
        <v>186</v>
      </c>
      <c r="H212" s="675">
        <v>62.83</v>
      </c>
      <c r="I212" s="674">
        <f t="shared" ref="I212" si="165">I210+F211</f>
        <v>14901.278</v>
      </c>
      <c r="J212" s="675">
        <v>316.07600000000002</v>
      </c>
      <c r="K212" s="675">
        <f t="shared" ref="K212" si="166">F211+F213</f>
        <v>830</v>
      </c>
      <c r="L212" s="638">
        <v>370.5</v>
      </c>
      <c r="M212" s="675">
        <v>270</v>
      </c>
      <c r="N212" s="675">
        <v>173</v>
      </c>
      <c r="O212" s="675">
        <v>442</v>
      </c>
      <c r="P212" s="675">
        <v>255</v>
      </c>
      <c r="Q212" s="675">
        <v>182</v>
      </c>
      <c r="R212" s="675">
        <v>437</v>
      </c>
      <c r="S212" s="675" t="s">
        <v>643</v>
      </c>
      <c r="T212" s="675" t="s">
        <v>644</v>
      </c>
      <c r="U212" s="675">
        <v>450863.49800000002</v>
      </c>
      <c r="V212" s="675">
        <v>2479959.9759999998</v>
      </c>
      <c r="W212" s="684"/>
      <c r="X212" s="673" t="s">
        <v>194</v>
      </c>
      <c r="Y212" s="673" t="s">
        <v>195</v>
      </c>
      <c r="Z212" s="673" t="s">
        <v>195</v>
      </c>
      <c r="AA212" s="673" t="s">
        <v>195</v>
      </c>
    </row>
    <row r="213" spans="1:27" ht="31" customHeight="1" x14ac:dyDescent="0.35">
      <c r="A213" s="281"/>
      <c r="B213" s="675" t="s">
        <v>186</v>
      </c>
      <c r="C213" s="675"/>
      <c r="D213" s="675"/>
      <c r="E213" s="675"/>
      <c r="F213" s="675">
        <v>416</v>
      </c>
      <c r="G213" s="675"/>
      <c r="H213" s="675"/>
      <c r="I213" s="674"/>
      <c r="J213" s="675"/>
      <c r="K213" s="671"/>
      <c r="L213" s="641"/>
      <c r="M213" s="675"/>
      <c r="N213" s="675"/>
      <c r="O213" s="675"/>
      <c r="P213" s="675"/>
      <c r="Q213" s="675"/>
      <c r="R213" s="675"/>
      <c r="S213" s="675"/>
      <c r="T213" s="675"/>
      <c r="U213" s="675"/>
      <c r="V213" s="675"/>
      <c r="W213" s="684" t="s">
        <v>645</v>
      </c>
      <c r="X213" s="673"/>
      <c r="Y213" s="283"/>
      <c r="Z213" s="283"/>
      <c r="AA213" s="283"/>
    </row>
    <row r="214" spans="1:27" ht="31" customHeight="1" x14ac:dyDescent="0.35">
      <c r="A214" s="289">
        <v>103</v>
      </c>
      <c r="B214" s="675" t="s">
        <v>186</v>
      </c>
      <c r="C214" s="675" t="s">
        <v>646</v>
      </c>
      <c r="D214" s="675" t="s">
        <v>49</v>
      </c>
      <c r="E214" s="675" t="s">
        <v>186</v>
      </c>
      <c r="F214" s="675"/>
      <c r="G214" s="675" t="s">
        <v>186</v>
      </c>
      <c r="H214" s="675">
        <v>56.83</v>
      </c>
      <c r="I214" s="674">
        <f t="shared" ref="I214" si="167">I212+F213</f>
        <v>15317.278</v>
      </c>
      <c r="J214" s="675">
        <v>330.577</v>
      </c>
      <c r="K214" s="675">
        <f t="shared" ref="K214" si="168">F213+F215</f>
        <v>750.88099999999997</v>
      </c>
      <c r="L214" s="638">
        <v>370.5</v>
      </c>
      <c r="M214" s="675">
        <v>245</v>
      </c>
      <c r="N214" s="675">
        <v>227</v>
      </c>
      <c r="O214" s="675">
        <v>472</v>
      </c>
      <c r="P214" s="675">
        <v>236</v>
      </c>
      <c r="Q214" s="675">
        <v>213</v>
      </c>
      <c r="R214" s="675">
        <v>449</v>
      </c>
      <c r="S214" s="675" t="s">
        <v>647</v>
      </c>
      <c r="T214" s="675" t="s">
        <v>648</v>
      </c>
      <c r="U214" s="675">
        <v>451250.01899999997</v>
      </c>
      <c r="V214" s="675">
        <v>2479806.1669999999</v>
      </c>
      <c r="W214" s="684"/>
      <c r="X214" s="673" t="s">
        <v>194</v>
      </c>
      <c r="Y214" s="673" t="s">
        <v>195</v>
      </c>
      <c r="Z214" s="673" t="s">
        <v>195</v>
      </c>
      <c r="AA214" s="673" t="s">
        <v>195</v>
      </c>
    </row>
    <row r="215" spans="1:27" ht="31" customHeight="1" x14ac:dyDescent="0.35">
      <c r="A215" s="281"/>
      <c r="B215" s="675" t="s">
        <v>186</v>
      </c>
      <c r="C215" s="675"/>
      <c r="D215" s="675"/>
      <c r="E215" s="675"/>
      <c r="F215" s="675">
        <v>334.88099999999997</v>
      </c>
      <c r="G215" s="675"/>
      <c r="H215" s="675"/>
      <c r="I215" s="674"/>
      <c r="J215" s="675"/>
      <c r="K215" s="671"/>
      <c r="L215" s="641"/>
      <c r="M215" s="675"/>
      <c r="N215" s="675"/>
      <c r="O215" s="675"/>
      <c r="P215" s="675"/>
      <c r="Q215" s="675"/>
      <c r="R215" s="675"/>
      <c r="S215" s="675"/>
      <c r="T215" s="675"/>
      <c r="U215" s="675"/>
      <c r="V215" s="675"/>
      <c r="W215" s="684" t="s">
        <v>649</v>
      </c>
      <c r="X215" s="673"/>
      <c r="Y215" s="283"/>
      <c r="Z215" s="283"/>
      <c r="AA215" s="283"/>
    </row>
    <row r="216" spans="1:27" ht="31" customHeight="1" x14ac:dyDescent="0.35">
      <c r="A216" s="289">
        <v>104</v>
      </c>
      <c r="B216" s="675" t="s">
        <v>650</v>
      </c>
      <c r="C216" s="675" t="s">
        <v>651</v>
      </c>
      <c r="D216" s="675" t="s">
        <v>427</v>
      </c>
      <c r="E216" s="675" t="s">
        <v>652</v>
      </c>
      <c r="F216" s="675"/>
      <c r="G216" s="675">
        <v>1598.88</v>
      </c>
      <c r="H216" s="675">
        <v>48.32</v>
      </c>
      <c r="I216" s="674">
        <f t="shared" ref="I216" si="169">I214+F215</f>
        <v>15652.159</v>
      </c>
      <c r="J216" s="675">
        <v>322.33</v>
      </c>
      <c r="K216" s="675">
        <f t="shared" ref="K216" si="170">F215+F217</f>
        <v>690.88099999999997</v>
      </c>
      <c r="L216" s="638">
        <v>370.5</v>
      </c>
      <c r="M216" s="675">
        <v>109</v>
      </c>
      <c r="N216" s="675">
        <v>174</v>
      </c>
      <c r="O216" s="675">
        <v>283</v>
      </c>
      <c r="P216" s="675">
        <v>123</v>
      </c>
      <c r="Q216" s="675">
        <v>176</v>
      </c>
      <c r="R216" s="675">
        <v>299</v>
      </c>
      <c r="S216" s="675" t="s">
        <v>653</v>
      </c>
      <c r="T216" s="675" t="s">
        <v>654</v>
      </c>
      <c r="U216" s="675">
        <v>451561.17</v>
      </c>
      <c r="V216" s="675">
        <v>2479682.35</v>
      </c>
      <c r="W216" s="684"/>
      <c r="X216" s="673" t="s">
        <v>194</v>
      </c>
      <c r="Y216" s="673" t="s">
        <v>195</v>
      </c>
      <c r="Z216" s="673" t="s">
        <v>195</v>
      </c>
      <c r="AA216" s="673" t="s">
        <v>195</v>
      </c>
    </row>
    <row r="217" spans="1:27" ht="31" customHeight="1" x14ac:dyDescent="0.35">
      <c r="A217" s="281"/>
      <c r="B217" s="675" t="s">
        <v>186</v>
      </c>
      <c r="C217" s="675"/>
      <c r="D217" s="675"/>
      <c r="E217" s="675"/>
      <c r="F217" s="675">
        <v>356</v>
      </c>
      <c r="G217" s="675"/>
      <c r="H217" s="675"/>
      <c r="I217" s="674"/>
      <c r="J217" s="675"/>
      <c r="K217" s="671"/>
      <c r="L217" s="641"/>
      <c r="M217" s="675"/>
      <c r="N217" s="675"/>
      <c r="O217" s="675"/>
      <c r="P217" s="675"/>
      <c r="Q217" s="675"/>
      <c r="R217" s="675"/>
      <c r="S217" s="675"/>
      <c r="T217" s="675"/>
      <c r="U217" s="675"/>
      <c r="V217" s="675"/>
      <c r="W217" s="684" t="s">
        <v>655</v>
      </c>
      <c r="X217" s="673"/>
      <c r="Y217" s="283"/>
      <c r="Z217" s="283"/>
      <c r="AA217" s="283"/>
    </row>
    <row r="218" spans="1:27" ht="31" customHeight="1" x14ac:dyDescent="0.35">
      <c r="A218" s="289">
        <v>105</v>
      </c>
      <c r="B218" s="675" t="s">
        <v>186</v>
      </c>
      <c r="C218" s="675" t="s">
        <v>656</v>
      </c>
      <c r="D218" s="675" t="s">
        <v>45</v>
      </c>
      <c r="E218" s="675" t="s">
        <v>186</v>
      </c>
      <c r="F218" s="675"/>
      <c r="G218" s="675" t="s">
        <v>186</v>
      </c>
      <c r="H218" s="675">
        <v>53.83</v>
      </c>
      <c r="I218" s="674">
        <f t="shared" ref="I218" si="171">I216+F217</f>
        <v>16008.159</v>
      </c>
      <c r="J218" s="675">
        <v>323.077</v>
      </c>
      <c r="K218" s="675">
        <f t="shared" ref="K218" si="172">F217+F219</f>
        <v>741</v>
      </c>
      <c r="L218" s="638">
        <v>370.5</v>
      </c>
      <c r="M218" s="675">
        <v>183</v>
      </c>
      <c r="N218" s="675">
        <v>211</v>
      </c>
      <c r="O218" s="675">
        <v>394</v>
      </c>
      <c r="P218" s="675">
        <v>182</v>
      </c>
      <c r="Q218" s="675">
        <v>206</v>
      </c>
      <c r="R218" s="675">
        <v>388</v>
      </c>
      <c r="S218" s="675" t="s">
        <v>657</v>
      </c>
      <c r="T218" s="675" t="s">
        <v>658</v>
      </c>
      <c r="U218" s="675">
        <v>451819.32199999999</v>
      </c>
      <c r="V218" s="675">
        <v>2479437.21</v>
      </c>
      <c r="W218" s="684"/>
      <c r="X218" s="673" t="s">
        <v>194</v>
      </c>
      <c r="Y218" s="673" t="s">
        <v>195</v>
      </c>
      <c r="Z218" s="673" t="s">
        <v>195</v>
      </c>
      <c r="AA218" s="673" t="s">
        <v>195</v>
      </c>
    </row>
    <row r="219" spans="1:27" ht="31" customHeight="1" x14ac:dyDescent="0.35">
      <c r="A219" s="281"/>
      <c r="B219" s="675" t="s">
        <v>186</v>
      </c>
      <c r="C219" s="675"/>
      <c r="D219" s="675"/>
      <c r="E219" s="675"/>
      <c r="F219" s="675">
        <v>385</v>
      </c>
      <c r="G219" s="675"/>
      <c r="H219" s="675"/>
      <c r="I219" s="674"/>
      <c r="J219" s="675"/>
      <c r="K219" s="671"/>
      <c r="L219" s="641"/>
      <c r="M219" s="675"/>
      <c r="N219" s="675"/>
      <c r="O219" s="675"/>
      <c r="P219" s="675"/>
      <c r="Q219" s="675"/>
      <c r="R219" s="675"/>
      <c r="S219" s="675"/>
      <c r="T219" s="675"/>
      <c r="U219" s="675"/>
      <c r="V219" s="675"/>
      <c r="W219" s="684" t="s">
        <v>659</v>
      </c>
      <c r="X219" s="673"/>
      <c r="Y219" s="283"/>
      <c r="Z219" s="283"/>
      <c r="AA219" s="283"/>
    </row>
    <row r="220" spans="1:27" ht="31" customHeight="1" x14ac:dyDescent="0.35">
      <c r="A220" s="289">
        <v>106</v>
      </c>
      <c r="B220" s="675" t="s">
        <v>186</v>
      </c>
      <c r="C220" s="675" t="s">
        <v>660</v>
      </c>
      <c r="D220" s="675" t="s">
        <v>49</v>
      </c>
      <c r="E220" s="675" t="s">
        <v>186</v>
      </c>
      <c r="F220" s="675"/>
      <c r="G220" s="675" t="s">
        <v>186</v>
      </c>
      <c r="H220" s="675">
        <v>56.83</v>
      </c>
      <c r="I220" s="674">
        <f t="shared" ref="I220" si="173">I218+F219</f>
        <v>16393.159</v>
      </c>
      <c r="J220" s="675">
        <v>316.30700000000002</v>
      </c>
      <c r="K220" s="675">
        <f t="shared" ref="K220" si="174">F219+F221</f>
        <v>764.87699999999995</v>
      </c>
      <c r="L220" s="638">
        <v>370.5</v>
      </c>
      <c r="M220" s="675">
        <v>175</v>
      </c>
      <c r="N220" s="675">
        <v>182</v>
      </c>
      <c r="O220" s="675">
        <v>357</v>
      </c>
      <c r="P220" s="675">
        <v>180</v>
      </c>
      <c r="Q220" s="675">
        <v>185</v>
      </c>
      <c r="R220" s="675">
        <v>365</v>
      </c>
      <c r="S220" s="675" t="s">
        <v>661</v>
      </c>
      <c r="T220" s="675" t="s">
        <v>662</v>
      </c>
      <c r="U220" s="675">
        <v>452098.50400000002</v>
      </c>
      <c r="V220" s="675">
        <v>2479172.1009999998</v>
      </c>
      <c r="W220" s="684"/>
      <c r="X220" s="673" t="s">
        <v>194</v>
      </c>
      <c r="Y220" s="673" t="s">
        <v>195</v>
      </c>
      <c r="Z220" s="673" t="s">
        <v>195</v>
      </c>
      <c r="AA220" s="673" t="s">
        <v>195</v>
      </c>
    </row>
    <row r="221" spans="1:27" ht="31" customHeight="1" x14ac:dyDescent="0.35">
      <c r="A221" s="281"/>
      <c r="B221" s="675" t="s">
        <v>186</v>
      </c>
      <c r="C221" s="675"/>
      <c r="D221" s="675"/>
      <c r="E221" s="675"/>
      <c r="F221" s="675">
        <v>379.87700000000001</v>
      </c>
      <c r="G221" s="675"/>
      <c r="H221" s="675"/>
      <c r="I221" s="674"/>
      <c r="J221" s="675"/>
      <c r="K221" s="671"/>
      <c r="L221" s="641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85" t="s">
        <v>663</v>
      </c>
      <c r="X221" s="673"/>
      <c r="Y221" s="283"/>
      <c r="Z221" s="283"/>
      <c r="AA221" s="283"/>
    </row>
    <row r="222" spans="1:27" ht="31" customHeight="1" x14ac:dyDescent="0.35">
      <c r="A222" s="289">
        <v>107</v>
      </c>
      <c r="B222" s="675" t="s">
        <v>664</v>
      </c>
      <c r="C222" s="675" t="s">
        <v>665</v>
      </c>
      <c r="D222" s="675" t="s">
        <v>381</v>
      </c>
      <c r="E222" s="675" t="s">
        <v>666</v>
      </c>
      <c r="F222" s="675"/>
      <c r="G222" s="675">
        <v>1120.8800000000001</v>
      </c>
      <c r="H222" s="675">
        <v>54.32</v>
      </c>
      <c r="I222" s="674">
        <f t="shared" ref="I222" si="175">I220+F221</f>
        <v>16773.036</v>
      </c>
      <c r="J222" s="675">
        <v>315.04500000000002</v>
      </c>
      <c r="K222" s="675">
        <f t="shared" ref="K222" si="176">F221+F223</f>
        <v>737.84300000000007</v>
      </c>
      <c r="L222" s="638">
        <v>370.5</v>
      </c>
      <c r="M222" s="675">
        <v>198</v>
      </c>
      <c r="N222" s="675">
        <v>270</v>
      </c>
      <c r="O222" s="675">
        <v>469</v>
      </c>
      <c r="P222" s="675">
        <v>196</v>
      </c>
      <c r="Q222" s="675">
        <v>244</v>
      </c>
      <c r="R222" s="675">
        <v>440</v>
      </c>
      <c r="S222" s="675" t="s">
        <v>667</v>
      </c>
      <c r="T222" s="675" t="s">
        <v>668</v>
      </c>
      <c r="U222" s="675">
        <v>452373.97</v>
      </c>
      <c r="V222" s="675">
        <v>2478910.52</v>
      </c>
      <c r="W222" s="684"/>
      <c r="X222" s="673" t="s">
        <v>194</v>
      </c>
      <c r="Y222" s="673" t="s">
        <v>195</v>
      </c>
      <c r="Z222" s="673" t="s">
        <v>195</v>
      </c>
      <c r="AA222" s="673" t="s">
        <v>195</v>
      </c>
    </row>
    <row r="223" spans="1:27" ht="31" customHeight="1" x14ac:dyDescent="0.35">
      <c r="A223" s="281"/>
      <c r="B223" s="675" t="s">
        <v>186</v>
      </c>
      <c r="C223" s="675"/>
      <c r="D223" s="675"/>
      <c r="E223" s="675"/>
      <c r="F223" s="675">
        <v>357.96600000000001</v>
      </c>
      <c r="G223" s="675"/>
      <c r="H223" s="675"/>
      <c r="I223" s="674"/>
      <c r="J223" s="675"/>
      <c r="K223" s="671"/>
      <c r="L223" s="641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84" t="s">
        <v>669</v>
      </c>
      <c r="X223" s="673"/>
      <c r="Y223" s="283"/>
      <c r="Z223" s="283"/>
      <c r="AA223" s="283"/>
    </row>
    <row r="224" spans="1:27" ht="31" customHeight="1" x14ac:dyDescent="0.35">
      <c r="A224" s="289">
        <v>108</v>
      </c>
      <c r="B224" s="675" t="s">
        <v>664</v>
      </c>
      <c r="C224" s="675" t="s">
        <v>670</v>
      </c>
      <c r="D224" s="675" t="s">
        <v>603</v>
      </c>
      <c r="E224" s="675" t="s">
        <v>671</v>
      </c>
      <c r="F224" s="675"/>
      <c r="G224" s="675">
        <v>357.97</v>
      </c>
      <c r="H224" s="675">
        <v>45.32</v>
      </c>
      <c r="I224" s="674">
        <f t="shared" ref="I224" si="177">I222+F223</f>
        <v>17131.002</v>
      </c>
      <c r="J224" s="675">
        <v>306.53100000000001</v>
      </c>
      <c r="K224" s="675">
        <f t="shared" ref="K224" si="178">F223+F225</f>
        <v>681.96399999999994</v>
      </c>
      <c r="L224" s="638">
        <v>370.5</v>
      </c>
      <c r="M224" s="675">
        <v>89</v>
      </c>
      <c r="N224" s="675">
        <v>141</v>
      </c>
      <c r="O224" s="675">
        <v>230</v>
      </c>
      <c r="P224" s="675">
        <v>116</v>
      </c>
      <c r="Q224" s="675">
        <v>149</v>
      </c>
      <c r="R224" s="675">
        <v>264</v>
      </c>
      <c r="S224" s="675" t="s">
        <v>672</v>
      </c>
      <c r="T224" s="675" t="s">
        <v>673</v>
      </c>
      <c r="U224" s="675">
        <v>452419.88</v>
      </c>
      <c r="V224" s="675">
        <v>2478555.5099999998</v>
      </c>
      <c r="W224" s="684"/>
      <c r="X224" s="673" t="s">
        <v>194</v>
      </c>
      <c r="Y224" s="673" t="s">
        <v>195</v>
      </c>
      <c r="Z224" s="673" t="s">
        <v>195</v>
      </c>
      <c r="AA224" s="673" t="s">
        <v>195</v>
      </c>
    </row>
    <row r="225" spans="1:27" ht="31" customHeight="1" x14ac:dyDescent="0.35">
      <c r="A225" s="281"/>
      <c r="B225" s="675" t="s">
        <v>186</v>
      </c>
      <c r="C225" s="675"/>
      <c r="D225" s="675"/>
      <c r="E225" s="675"/>
      <c r="F225" s="675">
        <v>323.99799999999999</v>
      </c>
      <c r="G225" s="675"/>
      <c r="H225" s="675"/>
      <c r="I225" s="674"/>
      <c r="J225" s="675"/>
      <c r="K225" s="671"/>
      <c r="L225" s="641"/>
      <c r="M225" s="675"/>
      <c r="N225" s="675"/>
      <c r="O225" s="675"/>
      <c r="P225" s="675"/>
      <c r="Q225" s="675"/>
      <c r="R225" s="675"/>
      <c r="S225" s="675"/>
      <c r="T225" s="675"/>
      <c r="U225" s="675"/>
      <c r="V225" s="675"/>
      <c r="W225" s="684" t="s">
        <v>674</v>
      </c>
      <c r="X225" s="673"/>
      <c r="Y225" s="283"/>
      <c r="Z225" s="283"/>
      <c r="AA225" s="283"/>
    </row>
    <row r="226" spans="1:27" ht="31" customHeight="1" x14ac:dyDescent="0.35">
      <c r="A226" s="289">
        <v>109</v>
      </c>
      <c r="B226" s="675" t="s">
        <v>664</v>
      </c>
      <c r="C226" s="675" t="s">
        <v>675</v>
      </c>
      <c r="D226" s="675" t="s">
        <v>213</v>
      </c>
      <c r="E226" s="675" t="s">
        <v>676</v>
      </c>
      <c r="F226" s="675"/>
      <c r="G226" s="675">
        <v>324</v>
      </c>
      <c r="H226" s="675">
        <v>51.32</v>
      </c>
      <c r="I226" s="674">
        <f t="shared" ref="I226" si="179">I224+F225</f>
        <v>17455</v>
      </c>
      <c r="J226" s="675">
        <v>304.08800000000002</v>
      </c>
      <c r="K226" s="675">
        <f t="shared" ref="K226" si="180">F225+F227</f>
        <v>735.99800000000005</v>
      </c>
      <c r="L226" s="638">
        <v>370.5</v>
      </c>
      <c r="M226" s="675">
        <v>183</v>
      </c>
      <c r="N226" s="675">
        <v>258</v>
      </c>
      <c r="O226" s="675">
        <v>441</v>
      </c>
      <c r="P226" s="675">
        <v>176</v>
      </c>
      <c r="Q226" s="675">
        <v>246</v>
      </c>
      <c r="R226" s="675">
        <v>423</v>
      </c>
      <c r="S226" s="675" t="s">
        <v>677</v>
      </c>
      <c r="T226" s="675" t="s">
        <v>678</v>
      </c>
      <c r="U226" s="675">
        <v>452632.09</v>
      </c>
      <c r="V226" s="675">
        <v>2478310.6800000002</v>
      </c>
      <c r="W226" s="684"/>
      <c r="X226" s="673" t="s">
        <v>194</v>
      </c>
      <c r="Y226" s="673" t="s">
        <v>195</v>
      </c>
      <c r="Z226" s="673" t="s">
        <v>195</v>
      </c>
      <c r="AA226" s="673" t="s">
        <v>195</v>
      </c>
    </row>
    <row r="227" spans="1:27" ht="31" customHeight="1" x14ac:dyDescent="0.35">
      <c r="A227" s="281"/>
      <c r="B227" s="675" t="s">
        <v>186</v>
      </c>
      <c r="C227" s="675"/>
      <c r="D227" s="675"/>
      <c r="E227" s="675"/>
      <c r="F227" s="675">
        <v>412</v>
      </c>
      <c r="G227" s="675"/>
      <c r="H227" s="675"/>
      <c r="I227" s="674"/>
      <c r="J227" s="675"/>
      <c r="K227" s="671"/>
      <c r="L227" s="641"/>
      <c r="M227" s="675"/>
      <c r="N227" s="675"/>
      <c r="O227" s="675"/>
      <c r="P227" s="675"/>
      <c r="Q227" s="675"/>
      <c r="R227" s="675"/>
      <c r="S227" s="675"/>
      <c r="T227" s="675"/>
      <c r="U227" s="675"/>
      <c r="V227" s="675"/>
      <c r="W227" s="684" t="s">
        <v>679</v>
      </c>
      <c r="X227" s="673"/>
      <c r="Y227" s="283"/>
      <c r="Z227" s="283"/>
      <c r="AA227" s="283"/>
    </row>
    <row r="228" spans="1:27" ht="31" customHeight="1" x14ac:dyDescent="0.35">
      <c r="A228" s="289">
        <v>110</v>
      </c>
      <c r="B228" s="675" t="s">
        <v>186</v>
      </c>
      <c r="C228" s="675" t="s">
        <v>680</v>
      </c>
      <c r="D228" s="675" t="s">
        <v>45</v>
      </c>
      <c r="E228" s="675" t="s">
        <v>186</v>
      </c>
      <c r="F228" s="675"/>
      <c r="G228" s="675" t="s">
        <v>186</v>
      </c>
      <c r="H228" s="675">
        <v>53.83</v>
      </c>
      <c r="I228" s="674">
        <f t="shared" ref="I228" si="181">I226+F227</f>
        <v>17867</v>
      </c>
      <c r="J228" s="675">
        <v>295.06799999999998</v>
      </c>
      <c r="K228" s="675">
        <f t="shared" ref="K228" si="182">F227+F229</f>
        <v>842.86900000000003</v>
      </c>
      <c r="L228" s="638">
        <v>370.5</v>
      </c>
      <c r="M228" s="675">
        <v>155</v>
      </c>
      <c r="N228" s="675">
        <v>197</v>
      </c>
      <c r="O228" s="675">
        <v>352</v>
      </c>
      <c r="P228" s="675">
        <v>167</v>
      </c>
      <c r="Q228" s="675">
        <v>202</v>
      </c>
      <c r="R228" s="675">
        <v>369</v>
      </c>
      <c r="S228" s="675" t="s">
        <v>681</v>
      </c>
      <c r="T228" s="675" t="s">
        <v>682</v>
      </c>
      <c r="U228" s="675">
        <v>452625.76</v>
      </c>
      <c r="V228" s="675">
        <v>2477898.7289999998</v>
      </c>
      <c r="W228" s="684"/>
      <c r="X228" s="673" t="s">
        <v>194</v>
      </c>
      <c r="Y228" s="673" t="s">
        <v>195</v>
      </c>
      <c r="Z228" s="673" t="s">
        <v>195</v>
      </c>
      <c r="AA228" s="673" t="s">
        <v>195</v>
      </c>
    </row>
    <row r="229" spans="1:27" ht="31" customHeight="1" x14ac:dyDescent="0.35">
      <c r="A229" s="281"/>
      <c r="B229" s="675" t="s">
        <v>186</v>
      </c>
      <c r="C229" s="675"/>
      <c r="D229" s="675"/>
      <c r="E229" s="675"/>
      <c r="F229" s="675">
        <v>430.86900000000003</v>
      </c>
      <c r="G229" s="675"/>
      <c r="H229" s="675"/>
      <c r="I229" s="674"/>
      <c r="J229" s="675"/>
      <c r="K229" s="671"/>
      <c r="L229" s="641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84" t="s">
        <v>196</v>
      </c>
      <c r="X229" s="673"/>
      <c r="Y229" s="283"/>
      <c r="Z229" s="283"/>
      <c r="AA229" s="283"/>
    </row>
    <row r="230" spans="1:27" ht="31" customHeight="1" x14ac:dyDescent="0.35">
      <c r="A230" s="289">
        <v>111</v>
      </c>
      <c r="B230" s="675" t="s">
        <v>683</v>
      </c>
      <c r="C230" s="675" t="s">
        <v>684</v>
      </c>
      <c r="D230" s="675" t="s">
        <v>685</v>
      </c>
      <c r="E230" s="675" t="s">
        <v>686</v>
      </c>
      <c r="F230" s="675"/>
      <c r="G230" s="675">
        <v>842.87</v>
      </c>
      <c r="H230" s="675">
        <v>54.32</v>
      </c>
      <c r="I230" s="674">
        <f t="shared" ref="I230" si="183">I228+F229</f>
        <v>18297.868999999999</v>
      </c>
      <c r="J230" s="675">
        <v>293.76</v>
      </c>
      <c r="K230" s="675">
        <f t="shared" ref="K230" si="184">F229+F231</f>
        <v>660.86900000000003</v>
      </c>
      <c r="L230" s="638">
        <v>370.5</v>
      </c>
      <c r="M230" s="675">
        <v>235</v>
      </c>
      <c r="N230" s="675">
        <v>145</v>
      </c>
      <c r="O230" s="675">
        <v>380</v>
      </c>
      <c r="P230" s="675">
        <v>231</v>
      </c>
      <c r="Q230" s="675">
        <v>130</v>
      </c>
      <c r="R230" s="675">
        <v>361</v>
      </c>
      <c r="S230" s="675" t="s">
        <v>687</v>
      </c>
      <c r="T230" s="675" t="s">
        <v>688</v>
      </c>
      <c r="U230" s="675">
        <v>452619.14</v>
      </c>
      <c r="V230" s="675">
        <v>2477467.91</v>
      </c>
      <c r="W230" s="684"/>
      <c r="X230" s="673" t="s">
        <v>194</v>
      </c>
      <c r="Y230" s="673" t="s">
        <v>195</v>
      </c>
      <c r="Z230" s="673" t="s">
        <v>195</v>
      </c>
      <c r="AA230" s="673" t="s">
        <v>195</v>
      </c>
    </row>
    <row r="231" spans="1:27" ht="31" customHeight="1" x14ac:dyDescent="0.35">
      <c r="A231" s="281"/>
      <c r="B231" s="675" t="s">
        <v>186</v>
      </c>
      <c r="C231" s="675"/>
      <c r="D231" s="675"/>
      <c r="E231" s="675"/>
      <c r="F231" s="675">
        <v>230</v>
      </c>
      <c r="G231" s="675"/>
      <c r="H231" s="675"/>
      <c r="I231" s="674"/>
      <c r="J231" s="675"/>
      <c r="K231" s="671"/>
      <c r="L231" s="641"/>
      <c r="M231" s="675"/>
      <c r="N231" s="675"/>
      <c r="O231" s="675"/>
      <c r="P231" s="675"/>
      <c r="Q231" s="675"/>
      <c r="R231" s="675"/>
      <c r="S231" s="675"/>
      <c r="T231" s="675"/>
      <c r="U231" s="675"/>
      <c r="V231" s="675"/>
      <c r="W231" s="684" t="s">
        <v>689</v>
      </c>
      <c r="X231" s="673"/>
      <c r="Y231" s="283"/>
      <c r="Z231" s="283"/>
      <c r="AA231" s="283"/>
    </row>
    <row r="232" spans="1:27" ht="31" customHeight="1" x14ac:dyDescent="0.35">
      <c r="A232" s="289">
        <v>112</v>
      </c>
      <c r="B232" s="686" t="s">
        <v>690</v>
      </c>
      <c r="C232" s="687" t="s">
        <v>691</v>
      </c>
      <c r="D232" s="687" t="s">
        <v>189</v>
      </c>
      <c r="E232" s="686" t="s">
        <v>692</v>
      </c>
      <c r="F232" s="686"/>
      <c r="G232" s="686" t="s">
        <v>186</v>
      </c>
      <c r="H232" s="656">
        <v>57.32</v>
      </c>
      <c r="I232" s="686">
        <v>0</v>
      </c>
      <c r="J232" s="686">
        <v>287.65600000000001</v>
      </c>
      <c r="K232" s="686">
        <v>650</v>
      </c>
      <c r="L232" s="686">
        <f>K232/2</f>
        <v>325</v>
      </c>
      <c r="M232" s="686">
        <v>85</v>
      </c>
      <c r="N232" s="686">
        <v>263</v>
      </c>
      <c r="O232" s="686">
        <v>348</v>
      </c>
      <c r="P232" s="686">
        <v>100</v>
      </c>
      <c r="Q232" s="686">
        <v>248</v>
      </c>
      <c r="R232" s="686">
        <v>348</v>
      </c>
      <c r="S232" s="686" t="s">
        <v>2394</v>
      </c>
      <c r="T232" s="686" t="s">
        <v>2395</v>
      </c>
      <c r="U232" s="686">
        <v>452740.52</v>
      </c>
      <c r="V232" s="686">
        <v>2477272.5499999998</v>
      </c>
      <c r="W232" s="688" t="s">
        <v>2396</v>
      </c>
      <c r="X232" s="673" t="s">
        <v>194</v>
      </c>
      <c r="Y232" s="673" t="s">
        <v>195</v>
      </c>
      <c r="Z232" s="673" t="s">
        <v>195</v>
      </c>
      <c r="AA232" s="673" t="s">
        <v>195</v>
      </c>
    </row>
    <row r="233" spans="1:27" ht="31" customHeight="1" x14ac:dyDescent="0.35">
      <c r="A233" s="281"/>
      <c r="B233" s="686"/>
      <c r="C233" s="686"/>
      <c r="D233" s="686"/>
      <c r="E233" s="686"/>
      <c r="F233" s="686">
        <v>420</v>
      </c>
      <c r="G233" s="686"/>
      <c r="H233" s="656"/>
      <c r="I233" s="686"/>
      <c r="J233" s="686"/>
      <c r="K233" s="686"/>
      <c r="L233" s="686"/>
      <c r="M233" s="686"/>
      <c r="N233" s="686"/>
      <c r="O233" s="686"/>
      <c r="P233" s="686"/>
      <c r="Q233" s="686"/>
      <c r="R233" s="686"/>
      <c r="S233" s="686"/>
      <c r="T233" s="686"/>
      <c r="U233" s="686"/>
      <c r="V233" s="686"/>
      <c r="W233" s="688" t="s">
        <v>397</v>
      </c>
      <c r="X233" s="673"/>
      <c r="Y233" s="673"/>
      <c r="Z233" s="673"/>
      <c r="AA233" s="673"/>
    </row>
    <row r="234" spans="1:27" ht="31" customHeight="1" x14ac:dyDescent="0.35">
      <c r="A234" s="289">
        <v>113</v>
      </c>
      <c r="B234" s="686"/>
      <c r="C234" s="687" t="s">
        <v>693</v>
      </c>
      <c r="D234" s="687" t="s">
        <v>235</v>
      </c>
      <c r="E234" s="686" t="s">
        <v>186</v>
      </c>
      <c r="F234" s="686"/>
      <c r="G234" s="686"/>
      <c r="H234" s="656">
        <v>50.83</v>
      </c>
      <c r="I234" s="686">
        <f>I232+F233</f>
        <v>420</v>
      </c>
      <c r="J234" s="686">
        <v>287.673</v>
      </c>
      <c r="K234" s="686">
        <f>F233+F235</f>
        <v>758</v>
      </c>
      <c r="L234" s="686">
        <f>K234/2</f>
        <v>379</v>
      </c>
      <c r="M234" s="686">
        <v>158</v>
      </c>
      <c r="N234" s="686">
        <v>171</v>
      </c>
      <c r="O234" s="686">
        <v>329</v>
      </c>
      <c r="P234" s="686">
        <v>174</v>
      </c>
      <c r="Q234" s="686">
        <v>171</v>
      </c>
      <c r="R234" s="686">
        <v>345</v>
      </c>
      <c r="S234" s="686" t="s">
        <v>2397</v>
      </c>
      <c r="T234" s="686" t="s">
        <v>2398</v>
      </c>
      <c r="U234" s="686">
        <v>453066.75</v>
      </c>
      <c r="V234" s="686">
        <v>2477008.0249999999</v>
      </c>
      <c r="W234" s="688" t="s">
        <v>2396</v>
      </c>
      <c r="X234" s="673" t="s">
        <v>194</v>
      </c>
      <c r="Y234" s="673" t="s">
        <v>195</v>
      </c>
      <c r="Z234" s="673" t="s">
        <v>195</v>
      </c>
      <c r="AA234" s="673" t="s">
        <v>195</v>
      </c>
    </row>
    <row r="235" spans="1:27" ht="31" customHeight="1" x14ac:dyDescent="0.35">
      <c r="A235" s="281"/>
      <c r="B235" s="686" t="s">
        <v>186</v>
      </c>
      <c r="C235" s="686"/>
      <c r="D235" s="686"/>
      <c r="E235" s="686"/>
      <c r="F235" s="686">
        <v>338</v>
      </c>
      <c r="G235" s="686"/>
      <c r="H235" s="656"/>
      <c r="I235" s="686"/>
      <c r="J235" s="686"/>
      <c r="K235" s="686"/>
      <c r="L235" s="686"/>
      <c r="M235" s="686"/>
      <c r="N235" s="686"/>
      <c r="O235" s="686"/>
      <c r="P235" s="686"/>
      <c r="Q235" s="686"/>
      <c r="R235" s="686"/>
      <c r="S235" s="686"/>
      <c r="T235" s="686"/>
      <c r="U235" s="686"/>
      <c r="V235" s="686"/>
      <c r="W235" s="688"/>
      <c r="X235" s="673"/>
      <c r="Y235" s="673"/>
      <c r="Z235" s="673"/>
      <c r="AA235" s="673"/>
    </row>
    <row r="236" spans="1:27" ht="31" customHeight="1" x14ac:dyDescent="0.35">
      <c r="A236" s="289">
        <v>114</v>
      </c>
      <c r="B236" s="686" t="s">
        <v>186</v>
      </c>
      <c r="C236" s="686" t="s">
        <v>695</v>
      </c>
      <c r="D236" s="686" t="s">
        <v>2399</v>
      </c>
      <c r="E236" s="686" t="s">
        <v>186</v>
      </c>
      <c r="F236" s="686"/>
      <c r="G236" s="686"/>
      <c r="H236" s="656">
        <v>52.33</v>
      </c>
      <c r="I236" s="686">
        <f>I234+F235</f>
        <v>758</v>
      </c>
      <c r="J236" s="686">
        <v>285.815</v>
      </c>
      <c r="K236" s="686">
        <f>F235+F237</f>
        <v>567</v>
      </c>
      <c r="L236" s="686">
        <f>K236/2</f>
        <v>283.5</v>
      </c>
      <c r="M236" s="686">
        <v>167</v>
      </c>
      <c r="N236" s="686">
        <v>109</v>
      </c>
      <c r="O236" s="686">
        <v>276</v>
      </c>
      <c r="P236" s="686">
        <v>168</v>
      </c>
      <c r="Q236" s="686">
        <v>111</v>
      </c>
      <c r="R236" s="686">
        <v>279</v>
      </c>
      <c r="S236" s="686" t="s">
        <v>2400</v>
      </c>
      <c r="T236" s="686" t="s">
        <v>2401</v>
      </c>
      <c r="U236" s="686">
        <v>453329.288</v>
      </c>
      <c r="V236" s="686">
        <v>2476795.1439999999</v>
      </c>
      <c r="W236" s="688" t="s">
        <v>2396</v>
      </c>
      <c r="X236" s="673" t="s">
        <v>194</v>
      </c>
      <c r="Y236" s="673" t="s">
        <v>195</v>
      </c>
      <c r="Z236" s="673" t="s">
        <v>195</v>
      </c>
      <c r="AA236" s="673" t="s">
        <v>195</v>
      </c>
    </row>
    <row r="237" spans="1:27" ht="31" customHeight="1" x14ac:dyDescent="0.35">
      <c r="A237" s="281"/>
      <c r="B237" s="686" t="s">
        <v>186</v>
      </c>
      <c r="C237" s="686"/>
      <c r="D237" s="686"/>
      <c r="E237" s="686"/>
      <c r="F237" s="686">
        <v>229</v>
      </c>
      <c r="G237" s="686"/>
      <c r="H237" s="65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8" t="s">
        <v>696</v>
      </c>
      <c r="X237" s="673"/>
      <c r="Y237" s="673"/>
      <c r="Z237" s="673"/>
      <c r="AA237" s="673"/>
    </row>
    <row r="238" spans="1:27" ht="31" customHeight="1" x14ac:dyDescent="0.35">
      <c r="A238" s="289">
        <v>115</v>
      </c>
      <c r="B238" s="686" t="s">
        <v>697</v>
      </c>
      <c r="C238" s="686" t="s">
        <v>698</v>
      </c>
      <c r="D238" s="686" t="s">
        <v>610</v>
      </c>
      <c r="E238" s="686" t="s">
        <v>699</v>
      </c>
      <c r="F238" s="686"/>
      <c r="G238" s="686">
        <f>F233+F235+F237</f>
        <v>987</v>
      </c>
      <c r="H238" s="656">
        <v>45.32</v>
      </c>
      <c r="I238" s="686">
        <f>I236+F237</f>
        <v>987</v>
      </c>
      <c r="J238" s="686">
        <v>288.11</v>
      </c>
      <c r="K238" s="686">
        <f>F237+F239</f>
        <v>626</v>
      </c>
      <c r="L238" s="686">
        <f>K238/2</f>
        <v>313</v>
      </c>
      <c r="M238" s="686">
        <v>121</v>
      </c>
      <c r="N238" s="686">
        <v>256</v>
      </c>
      <c r="O238" s="686">
        <v>377</v>
      </c>
      <c r="P238" s="686">
        <v>119</v>
      </c>
      <c r="Q238" s="686">
        <v>241</v>
      </c>
      <c r="R238" s="686">
        <v>360</v>
      </c>
      <c r="S238" s="686" t="s">
        <v>2402</v>
      </c>
      <c r="T238" s="686" t="s">
        <v>2403</v>
      </c>
      <c r="U238" s="686">
        <v>453507.18</v>
      </c>
      <c r="V238" s="686">
        <v>2476650.9</v>
      </c>
      <c r="W238" s="688" t="s">
        <v>2396</v>
      </c>
      <c r="X238" s="673" t="s">
        <v>194</v>
      </c>
      <c r="Y238" s="673" t="s">
        <v>195</v>
      </c>
      <c r="Z238" s="673" t="s">
        <v>195</v>
      </c>
      <c r="AA238" s="673" t="s">
        <v>195</v>
      </c>
    </row>
    <row r="239" spans="1:27" ht="31" customHeight="1" x14ac:dyDescent="0.35">
      <c r="A239" s="281"/>
      <c r="B239" s="686" t="s">
        <v>186</v>
      </c>
      <c r="C239" s="686"/>
      <c r="D239" s="686"/>
      <c r="E239" s="686"/>
      <c r="F239" s="686">
        <v>397</v>
      </c>
      <c r="G239" s="686"/>
      <c r="H239" s="656"/>
      <c r="I239" s="686"/>
      <c r="J239" s="686"/>
      <c r="K239" s="686"/>
      <c r="L239" s="686"/>
      <c r="M239" s="686"/>
      <c r="N239" s="686"/>
      <c r="O239" s="686"/>
      <c r="P239" s="686"/>
      <c r="Q239" s="686"/>
      <c r="R239" s="686"/>
      <c r="S239" s="686"/>
      <c r="T239" s="686"/>
      <c r="U239" s="686"/>
      <c r="V239" s="686"/>
      <c r="W239" s="688" t="s">
        <v>700</v>
      </c>
      <c r="X239" s="673"/>
      <c r="Y239" s="673"/>
      <c r="Z239" s="673"/>
      <c r="AA239" s="673"/>
    </row>
    <row r="240" spans="1:27" ht="31" customHeight="1" x14ac:dyDescent="0.35">
      <c r="A240" s="289">
        <v>116</v>
      </c>
      <c r="B240" s="686" t="s">
        <v>186</v>
      </c>
      <c r="C240" s="686" t="s">
        <v>701</v>
      </c>
      <c r="D240" s="686" t="s">
        <v>235</v>
      </c>
      <c r="E240" s="686" t="s">
        <v>186</v>
      </c>
      <c r="F240" s="686"/>
      <c r="G240" s="686"/>
      <c r="H240" s="656">
        <v>50.83</v>
      </c>
      <c r="I240" s="686">
        <f>I238+F239</f>
        <v>1384</v>
      </c>
      <c r="J240" s="686">
        <v>275.65600000000001</v>
      </c>
      <c r="K240" s="686">
        <f>F239+F241</f>
        <v>769.5</v>
      </c>
      <c r="L240" s="686">
        <f>K240/2</f>
        <v>384.75</v>
      </c>
      <c r="M240" s="686">
        <v>143</v>
      </c>
      <c r="N240" s="686">
        <v>104</v>
      </c>
      <c r="O240" s="686">
        <v>247</v>
      </c>
      <c r="P240" s="686">
        <v>158</v>
      </c>
      <c r="Q240" s="686">
        <v>126</v>
      </c>
      <c r="R240" s="686">
        <v>284</v>
      </c>
      <c r="S240" s="686" t="s">
        <v>2404</v>
      </c>
      <c r="T240" s="686" t="s">
        <v>2405</v>
      </c>
      <c r="U240" s="686">
        <v>453669.13699999999</v>
      </c>
      <c r="V240" s="686">
        <v>2476288.4380000001</v>
      </c>
      <c r="W240" s="688" t="s">
        <v>2396</v>
      </c>
      <c r="X240" s="673" t="s">
        <v>194</v>
      </c>
      <c r="Y240" s="673" t="s">
        <v>195</v>
      </c>
      <c r="Z240" s="673" t="s">
        <v>195</v>
      </c>
      <c r="AA240" s="673" t="s">
        <v>195</v>
      </c>
    </row>
    <row r="241" spans="1:27" ht="31" customHeight="1" x14ac:dyDescent="0.35">
      <c r="A241" s="281"/>
      <c r="B241" s="686" t="s">
        <v>186</v>
      </c>
      <c r="C241" s="686"/>
      <c r="D241" s="686"/>
      <c r="E241" s="686"/>
      <c r="F241" s="686">
        <v>372.5</v>
      </c>
      <c r="G241" s="686"/>
      <c r="H241" s="656"/>
      <c r="I241" s="686"/>
      <c r="J241" s="686"/>
      <c r="K241" s="686"/>
      <c r="L241" s="686"/>
      <c r="M241" s="686"/>
      <c r="N241" s="686"/>
      <c r="O241" s="686"/>
      <c r="P241" s="686"/>
      <c r="Q241" s="686"/>
      <c r="R241" s="686"/>
      <c r="S241" s="686"/>
      <c r="T241" s="686"/>
      <c r="U241" s="686"/>
      <c r="V241" s="686"/>
      <c r="W241" s="688" t="s">
        <v>702</v>
      </c>
      <c r="X241" s="673"/>
      <c r="Y241" s="673"/>
      <c r="Z241" s="673"/>
      <c r="AA241" s="673"/>
    </row>
    <row r="242" spans="1:27" ht="31" customHeight="1" x14ac:dyDescent="0.35">
      <c r="A242" s="289">
        <v>117</v>
      </c>
      <c r="B242" s="686" t="s">
        <v>703</v>
      </c>
      <c r="C242" s="686" t="s">
        <v>704</v>
      </c>
      <c r="D242" s="686" t="s">
        <v>603</v>
      </c>
      <c r="E242" s="686" t="s">
        <v>705</v>
      </c>
      <c r="F242" s="686"/>
      <c r="G242" s="686">
        <f>F239+F241</f>
        <v>769.5</v>
      </c>
      <c r="H242" s="656">
        <v>45.32</v>
      </c>
      <c r="I242" s="686">
        <f>I240+F241</f>
        <v>1756.5</v>
      </c>
      <c r="J242" s="686">
        <v>292.71699999999998</v>
      </c>
      <c r="K242" s="686">
        <f>F241+F243</f>
        <v>829</v>
      </c>
      <c r="L242" s="686">
        <f>K242/2</f>
        <v>414.5</v>
      </c>
      <c r="M242" s="686">
        <v>270</v>
      </c>
      <c r="N242" s="686">
        <v>172</v>
      </c>
      <c r="O242" s="686">
        <v>442</v>
      </c>
      <c r="P242" s="686">
        <v>248</v>
      </c>
      <c r="Q242" s="686">
        <v>183</v>
      </c>
      <c r="R242" s="686">
        <v>431</v>
      </c>
      <c r="S242" s="686" t="s">
        <v>2406</v>
      </c>
      <c r="T242" s="686" t="s">
        <v>2407</v>
      </c>
      <c r="U242" s="686">
        <v>453820.98</v>
      </c>
      <c r="V242" s="686">
        <v>2475948.61</v>
      </c>
      <c r="W242" s="688" t="s">
        <v>2396</v>
      </c>
      <c r="X242" s="673" t="s">
        <v>194</v>
      </c>
      <c r="Y242" s="673" t="s">
        <v>195</v>
      </c>
      <c r="Z242" s="673" t="s">
        <v>195</v>
      </c>
      <c r="AA242" s="673" t="s">
        <v>195</v>
      </c>
    </row>
    <row r="243" spans="1:27" ht="31" customHeight="1" x14ac:dyDescent="0.35">
      <c r="A243" s="281"/>
      <c r="B243" s="686" t="s">
        <v>186</v>
      </c>
      <c r="C243" s="686"/>
      <c r="D243" s="686"/>
      <c r="E243" s="686"/>
      <c r="F243" s="686">
        <v>456.5</v>
      </c>
      <c r="G243" s="686"/>
      <c r="H243" s="65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8" t="s">
        <v>655</v>
      </c>
      <c r="X243" s="673"/>
      <c r="Y243" s="673"/>
      <c r="Z243" s="673"/>
      <c r="AA243" s="673"/>
    </row>
    <row r="244" spans="1:27" ht="31" customHeight="1" x14ac:dyDescent="0.35">
      <c r="A244" s="289">
        <v>118</v>
      </c>
      <c r="B244" s="686" t="s">
        <v>706</v>
      </c>
      <c r="C244" s="686" t="s">
        <v>707</v>
      </c>
      <c r="D244" s="689" t="s">
        <v>2716</v>
      </c>
      <c r="E244" s="686" t="s">
        <v>708</v>
      </c>
      <c r="F244" s="686"/>
      <c r="G244" s="686">
        <f>F243</f>
        <v>456.5</v>
      </c>
      <c r="H244" s="656">
        <v>57.32</v>
      </c>
      <c r="I244" s="686">
        <f>I242+F243</f>
        <v>2213</v>
      </c>
      <c r="J244" s="686">
        <v>293.98599999999999</v>
      </c>
      <c r="K244" s="686">
        <f>F243+F245</f>
        <v>881</v>
      </c>
      <c r="L244" s="686">
        <f>K244/2</f>
        <v>440.5</v>
      </c>
      <c r="M244" s="686">
        <v>286</v>
      </c>
      <c r="N244" s="686">
        <v>218</v>
      </c>
      <c r="O244" s="686">
        <v>504</v>
      </c>
      <c r="P244" s="686">
        <v>275</v>
      </c>
      <c r="Q244" s="686">
        <v>217</v>
      </c>
      <c r="R244" s="686">
        <v>492</v>
      </c>
      <c r="S244" s="686" t="s">
        <v>2408</v>
      </c>
      <c r="T244" s="686" t="s">
        <v>2409</v>
      </c>
      <c r="U244" s="686">
        <v>453743.55</v>
      </c>
      <c r="V244" s="686">
        <v>2475498.9500000002</v>
      </c>
      <c r="W244" s="690" t="s">
        <v>2717</v>
      </c>
      <c r="X244" s="673" t="s">
        <v>194</v>
      </c>
      <c r="Y244" s="673" t="s">
        <v>195</v>
      </c>
      <c r="Z244" s="673" t="s">
        <v>195</v>
      </c>
      <c r="AA244" s="673" t="s">
        <v>195</v>
      </c>
    </row>
    <row r="245" spans="1:27" ht="31" customHeight="1" x14ac:dyDescent="0.35">
      <c r="A245" s="281"/>
      <c r="B245" s="686" t="s">
        <v>186</v>
      </c>
      <c r="C245" s="686"/>
      <c r="D245" s="686"/>
      <c r="E245" s="686"/>
      <c r="F245" s="686">
        <v>424.5</v>
      </c>
      <c r="G245" s="686"/>
      <c r="H245" s="656"/>
      <c r="I245" s="686"/>
      <c r="J245" s="686"/>
      <c r="K245" s="686"/>
      <c r="L245" s="686"/>
      <c r="M245" s="686"/>
      <c r="N245" s="686"/>
      <c r="O245" s="686"/>
      <c r="P245" s="686"/>
      <c r="Q245" s="686"/>
      <c r="R245" s="686"/>
      <c r="S245" s="686"/>
      <c r="T245" s="686"/>
      <c r="U245" s="686"/>
      <c r="V245" s="686"/>
      <c r="W245" s="688" t="s">
        <v>709</v>
      </c>
      <c r="X245" s="673"/>
      <c r="Y245" s="673"/>
      <c r="Z245" s="673"/>
      <c r="AA245" s="673"/>
    </row>
    <row r="246" spans="1:27" ht="31" customHeight="1" x14ac:dyDescent="0.35">
      <c r="A246" s="289">
        <v>119</v>
      </c>
      <c r="B246" s="686" t="s">
        <v>710</v>
      </c>
      <c r="C246" s="686" t="s">
        <v>711</v>
      </c>
      <c r="D246" s="689" t="s">
        <v>2718</v>
      </c>
      <c r="E246" s="686" t="s">
        <v>712</v>
      </c>
      <c r="F246" s="686"/>
      <c r="G246" s="686">
        <f>F245</f>
        <v>424.5</v>
      </c>
      <c r="H246" s="656">
        <v>57.32</v>
      </c>
      <c r="I246" s="686">
        <f>I244+F245</f>
        <v>2637.5</v>
      </c>
      <c r="J246" s="686">
        <v>291.553</v>
      </c>
      <c r="K246" s="686">
        <f>F245+F247</f>
        <v>787.49599999999998</v>
      </c>
      <c r="L246" s="686">
        <f>K246/2</f>
        <v>393.74799999999999</v>
      </c>
      <c r="M246" s="686">
        <v>206</v>
      </c>
      <c r="N246" s="686">
        <v>222</v>
      </c>
      <c r="O246" s="686">
        <v>428</v>
      </c>
      <c r="P246" s="686">
        <v>208</v>
      </c>
      <c r="Q246" s="686">
        <v>212</v>
      </c>
      <c r="R246" s="686">
        <v>420</v>
      </c>
      <c r="S246" s="686" t="s">
        <v>2410</v>
      </c>
      <c r="T246" s="686" t="s">
        <v>2411</v>
      </c>
      <c r="U246" s="686">
        <v>453969.88</v>
      </c>
      <c r="V246" s="686">
        <v>2475140.13</v>
      </c>
      <c r="W246" s="690" t="s">
        <v>2719</v>
      </c>
      <c r="X246" s="673" t="s">
        <v>194</v>
      </c>
      <c r="Y246" s="673" t="s">
        <v>195</v>
      </c>
      <c r="Z246" s="673" t="s">
        <v>195</v>
      </c>
      <c r="AA246" s="673" t="s">
        <v>195</v>
      </c>
    </row>
    <row r="247" spans="1:27" ht="31" customHeight="1" x14ac:dyDescent="0.35">
      <c r="A247" s="281"/>
      <c r="B247" s="686" t="s">
        <v>186</v>
      </c>
      <c r="C247" s="686"/>
      <c r="D247" s="686"/>
      <c r="E247" s="686"/>
      <c r="F247" s="686">
        <v>362.99599999999998</v>
      </c>
      <c r="G247" s="686"/>
      <c r="H247" s="65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8" t="s">
        <v>713</v>
      </c>
      <c r="X247" s="673"/>
      <c r="Y247" s="673"/>
      <c r="Z247" s="673"/>
      <c r="AA247" s="673"/>
    </row>
    <row r="248" spans="1:27" ht="31" customHeight="1" x14ac:dyDescent="0.35">
      <c r="A248" s="289">
        <v>120</v>
      </c>
      <c r="B248" s="686" t="s">
        <v>186</v>
      </c>
      <c r="C248" s="686" t="s">
        <v>714</v>
      </c>
      <c r="D248" s="686" t="s">
        <v>235</v>
      </c>
      <c r="E248" s="686" t="s">
        <v>186</v>
      </c>
      <c r="F248" s="686"/>
      <c r="G248" s="686"/>
      <c r="H248" s="656">
        <v>50.83</v>
      </c>
      <c r="I248" s="686">
        <f>I246+F247</f>
        <v>3000.4960000000001</v>
      </c>
      <c r="J248" s="686">
        <v>298.27499999999998</v>
      </c>
      <c r="K248" s="686">
        <f>F247+F249</f>
        <v>760.99900000000002</v>
      </c>
      <c r="L248" s="686">
        <f>K248/2</f>
        <v>380.49950000000001</v>
      </c>
      <c r="M248" s="686">
        <v>141</v>
      </c>
      <c r="N248" s="686">
        <v>159</v>
      </c>
      <c r="O248" s="686">
        <v>300</v>
      </c>
      <c r="P248" s="686">
        <v>151</v>
      </c>
      <c r="Q248" s="686">
        <v>169</v>
      </c>
      <c r="R248" s="686">
        <v>320</v>
      </c>
      <c r="S248" s="686" t="s">
        <v>2412</v>
      </c>
      <c r="T248" s="686" t="s">
        <v>2413</v>
      </c>
      <c r="U248" s="686">
        <v>454259.00900000002</v>
      </c>
      <c r="V248" s="686">
        <v>2474920.6519999998</v>
      </c>
      <c r="W248" s="690" t="s">
        <v>2720</v>
      </c>
      <c r="X248" s="673" t="s">
        <v>194</v>
      </c>
      <c r="Y248" s="673" t="s">
        <v>195</v>
      </c>
      <c r="Z248" s="673" t="s">
        <v>195</v>
      </c>
      <c r="AA248" s="673" t="s">
        <v>195</v>
      </c>
    </row>
    <row r="249" spans="1:27" ht="31" customHeight="1" x14ac:dyDescent="0.35">
      <c r="A249" s="281"/>
      <c r="B249" s="686" t="s">
        <v>186</v>
      </c>
      <c r="C249" s="686"/>
      <c r="D249" s="686"/>
      <c r="E249" s="686"/>
      <c r="F249" s="686">
        <v>398.00299999999999</v>
      </c>
      <c r="G249" s="686"/>
      <c r="H249" s="656"/>
      <c r="I249" s="686"/>
      <c r="J249" s="686"/>
      <c r="K249" s="686"/>
      <c r="L249" s="686"/>
      <c r="M249" s="686"/>
      <c r="N249" s="686"/>
      <c r="O249" s="686"/>
      <c r="P249" s="686"/>
      <c r="Q249" s="686"/>
      <c r="R249" s="686"/>
      <c r="S249" s="686"/>
      <c r="T249" s="686"/>
      <c r="U249" s="686"/>
      <c r="V249" s="686"/>
      <c r="W249" s="688" t="s">
        <v>715</v>
      </c>
      <c r="X249" s="673"/>
      <c r="Y249" s="673"/>
      <c r="Z249" s="673"/>
      <c r="AA249" s="673"/>
    </row>
    <row r="250" spans="1:27" ht="31" customHeight="1" x14ac:dyDescent="0.35">
      <c r="A250" s="289">
        <v>121</v>
      </c>
      <c r="B250" s="686" t="s">
        <v>186</v>
      </c>
      <c r="C250" s="686" t="s">
        <v>716</v>
      </c>
      <c r="D250" s="686" t="s">
        <v>65</v>
      </c>
      <c r="E250" s="686" t="s">
        <v>186</v>
      </c>
      <c r="F250" s="686"/>
      <c r="G250" s="686"/>
      <c r="H250" s="656">
        <v>59.83</v>
      </c>
      <c r="I250" s="686">
        <f>I248+F249</f>
        <v>3398.4990000000003</v>
      </c>
      <c r="J250" s="686">
        <v>298.23200000000003</v>
      </c>
      <c r="K250" s="686">
        <f>F249+F251</f>
        <v>834.00399999999991</v>
      </c>
      <c r="L250" s="686">
        <f>K250/2</f>
        <v>417.00199999999995</v>
      </c>
      <c r="M250" s="686">
        <v>240</v>
      </c>
      <c r="N250" s="686">
        <v>223</v>
      </c>
      <c r="O250" s="686">
        <v>463</v>
      </c>
      <c r="P250" s="686">
        <v>230</v>
      </c>
      <c r="Q250" s="686">
        <v>223</v>
      </c>
      <c r="R250" s="686">
        <v>453</v>
      </c>
      <c r="S250" s="686" t="s">
        <v>2414</v>
      </c>
      <c r="T250" s="686" t="s">
        <v>2415</v>
      </c>
      <c r="U250" s="686">
        <v>454576.022</v>
      </c>
      <c r="V250" s="686">
        <v>2474680.0090000001</v>
      </c>
      <c r="W250" s="688" t="s">
        <v>2416</v>
      </c>
      <c r="X250" s="673" t="s">
        <v>194</v>
      </c>
      <c r="Y250" s="673" t="s">
        <v>195</v>
      </c>
      <c r="Z250" s="673" t="s">
        <v>195</v>
      </c>
      <c r="AA250" s="673" t="s">
        <v>195</v>
      </c>
    </row>
    <row r="251" spans="1:27" ht="31" customHeight="1" x14ac:dyDescent="0.35">
      <c r="A251" s="281"/>
      <c r="B251" s="686" t="s">
        <v>186</v>
      </c>
      <c r="C251" s="686"/>
      <c r="D251" s="686"/>
      <c r="E251" s="686"/>
      <c r="F251" s="686">
        <v>436.00099999999998</v>
      </c>
      <c r="G251" s="686"/>
      <c r="H251" s="656"/>
      <c r="I251" s="686"/>
      <c r="J251" s="686"/>
      <c r="K251" s="686"/>
      <c r="L251" s="686"/>
      <c r="M251" s="686"/>
      <c r="N251" s="686"/>
      <c r="O251" s="686"/>
      <c r="P251" s="686"/>
      <c r="Q251" s="686"/>
      <c r="R251" s="686"/>
      <c r="S251" s="686"/>
      <c r="T251" s="686"/>
      <c r="U251" s="686"/>
      <c r="V251" s="686"/>
      <c r="W251" s="688" t="s">
        <v>217</v>
      </c>
      <c r="X251" s="673"/>
      <c r="Y251" s="673"/>
      <c r="Z251" s="673"/>
      <c r="AA251" s="673"/>
    </row>
    <row r="252" spans="1:27" ht="31" customHeight="1" x14ac:dyDescent="0.35">
      <c r="A252" s="289">
        <v>122</v>
      </c>
      <c r="B252" s="686" t="s">
        <v>717</v>
      </c>
      <c r="C252" s="686" t="s">
        <v>718</v>
      </c>
      <c r="D252" s="686" t="s">
        <v>252</v>
      </c>
      <c r="E252" s="686" t="s">
        <v>719</v>
      </c>
      <c r="F252" s="686"/>
      <c r="G252" s="686">
        <f>F247+F249+F251</f>
        <v>1197</v>
      </c>
      <c r="H252" s="656">
        <v>57.32</v>
      </c>
      <c r="I252" s="686">
        <f>I250+F251</f>
        <v>3834.5</v>
      </c>
      <c r="J252" s="686">
        <v>294.11500000000001</v>
      </c>
      <c r="K252" s="686">
        <f>F251+F253</f>
        <v>799</v>
      </c>
      <c r="L252" s="686">
        <f>K252/2</f>
        <v>399.5</v>
      </c>
      <c r="M252" s="686">
        <v>214</v>
      </c>
      <c r="N252" s="686">
        <v>239</v>
      </c>
      <c r="O252" s="686">
        <v>453</v>
      </c>
      <c r="P252" s="686">
        <v>215</v>
      </c>
      <c r="Q252" s="686">
        <v>223</v>
      </c>
      <c r="R252" s="686">
        <v>438</v>
      </c>
      <c r="S252" s="686" t="s">
        <v>2417</v>
      </c>
      <c r="T252" s="686" t="s">
        <v>2418</v>
      </c>
      <c r="U252" s="686">
        <v>454923.3</v>
      </c>
      <c r="V252" s="686">
        <v>2474416.39</v>
      </c>
      <c r="W252" s="688" t="s">
        <v>2419</v>
      </c>
      <c r="X252" s="673" t="s">
        <v>194</v>
      </c>
      <c r="Y252" s="673" t="s">
        <v>195</v>
      </c>
      <c r="Z252" s="673" t="s">
        <v>195</v>
      </c>
      <c r="AA252" s="673" t="s">
        <v>195</v>
      </c>
    </row>
    <row r="253" spans="1:27" ht="31" customHeight="1" x14ac:dyDescent="0.35">
      <c r="A253" s="281"/>
      <c r="B253" s="686" t="s">
        <v>186</v>
      </c>
      <c r="C253" s="686"/>
      <c r="D253" s="686"/>
      <c r="E253" s="686"/>
      <c r="F253" s="686">
        <v>362.99900000000002</v>
      </c>
      <c r="G253" s="686"/>
      <c r="H253" s="65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8" t="s">
        <v>720</v>
      </c>
      <c r="X253" s="673"/>
      <c r="Y253" s="673"/>
      <c r="Z253" s="673"/>
      <c r="AA253" s="673"/>
    </row>
    <row r="254" spans="1:27" ht="31" customHeight="1" x14ac:dyDescent="0.35">
      <c r="A254" s="289">
        <v>123</v>
      </c>
      <c r="B254" s="686" t="s">
        <v>186</v>
      </c>
      <c r="C254" s="686" t="s">
        <v>721</v>
      </c>
      <c r="D254" s="686" t="s">
        <v>120</v>
      </c>
      <c r="E254" s="686" t="s">
        <v>186</v>
      </c>
      <c r="F254" s="686"/>
      <c r="G254" s="686"/>
      <c r="H254" s="656">
        <v>62.83</v>
      </c>
      <c r="I254" s="686">
        <f>I252+F253</f>
        <v>4197.4989999999998</v>
      </c>
      <c r="J254" s="686">
        <v>282.798</v>
      </c>
      <c r="K254" s="686">
        <f>F253+F255</f>
        <v>735.99900000000002</v>
      </c>
      <c r="L254" s="686">
        <f>K254/2</f>
        <v>367.99950000000001</v>
      </c>
      <c r="M254" s="686">
        <v>125</v>
      </c>
      <c r="N254" s="686">
        <v>222</v>
      </c>
      <c r="O254" s="686">
        <v>347</v>
      </c>
      <c r="P254" s="686">
        <v>141</v>
      </c>
      <c r="Q254" s="686">
        <v>212</v>
      </c>
      <c r="R254" s="686">
        <v>353</v>
      </c>
      <c r="S254" s="686" t="s">
        <v>2420</v>
      </c>
      <c r="T254" s="686" t="s">
        <v>2421</v>
      </c>
      <c r="U254" s="686">
        <v>455249.99699999997</v>
      </c>
      <c r="V254" s="686">
        <v>2474258.159</v>
      </c>
      <c r="W254" s="688" t="s">
        <v>2419</v>
      </c>
      <c r="X254" s="673" t="s">
        <v>194</v>
      </c>
      <c r="Y254" s="673" t="s">
        <v>195</v>
      </c>
      <c r="Z254" s="673" t="s">
        <v>195</v>
      </c>
      <c r="AA254" s="673" t="s">
        <v>195</v>
      </c>
    </row>
    <row r="255" spans="1:27" ht="31" customHeight="1" x14ac:dyDescent="0.35">
      <c r="A255" s="281"/>
      <c r="B255" s="686" t="s">
        <v>186</v>
      </c>
      <c r="C255" s="686"/>
      <c r="D255" s="686"/>
      <c r="E255" s="686"/>
      <c r="F255" s="686">
        <v>373</v>
      </c>
      <c r="G255" s="686"/>
      <c r="H255" s="656"/>
      <c r="I255" s="686"/>
      <c r="J255" s="686"/>
      <c r="K255" s="686"/>
      <c r="L255" s="686"/>
      <c r="M255" s="686"/>
      <c r="N255" s="686"/>
      <c r="O255" s="686"/>
      <c r="P255" s="686"/>
      <c r="Q255" s="686"/>
      <c r="R255" s="686"/>
      <c r="S255" s="686"/>
      <c r="T255" s="686"/>
      <c r="U255" s="686"/>
      <c r="V255" s="686"/>
      <c r="W255" s="688" t="s">
        <v>722</v>
      </c>
      <c r="X255" s="673"/>
      <c r="Y255" s="673"/>
      <c r="Z255" s="673"/>
      <c r="AA255" s="673"/>
    </row>
    <row r="256" spans="1:27" ht="31" customHeight="1" x14ac:dyDescent="0.35">
      <c r="A256" s="289">
        <v>124</v>
      </c>
      <c r="B256" s="686" t="s">
        <v>723</v>
      </c>
      <c r="C256" s="686" t="s">
        <v>724</v>
      </c>
      <c r="D256" s="686" t="s">
        <v>289</v>
      </c>
      <c r="E256" s="686" t="s">
        <v>725</v>
      </c>
      <c r="F256" s="686"/>
      <c r="G256" s="686">
        <f>F253+F255</f>
        <v>735.99900000000002</v>
      </c>
      <c r="H256" s="656">
        <v>51.32</v>
      </c>
      <c r="I256" s="686">
        <f>I254+F255</f>
        <v>4570.4989999999998</v>
      </c>
      <c r="J256" s="686">
        <v>281.78399999999999</v>
      </c>
      <c r="K256" s="686">
        <f>F255+F257</f>
        <v>706</v>
      </c>
      <c r="L256" s="686">
        <f>K256/2</f>
        <v>353</v>
      </c>
      <c r="M256" s="686">
        <v>152</v>
      </c>
      <c r="N256" s="686">
        <v>77</v>
      </c>
      <c r="O256" s="686">
        <v>229</v>
      </c>
      <c r="P256" s="686">
        <v>162</v>
      </c>
      <c r="Q256" s="686">
        <v>97</v>
      </c>
      <c r="R256" s="686">
        <v>259</v>
      </c>
      <c r="S256" s="686" t="s">
        <v>2422</v>
      </c>
      <c r="T256" s="686" t="s">
        <v>2423</v>
      </c>
      <c r="U256" s="686">
        <v>455585.63</v>
      </c>
      <c r="V256" s="686">
        <v>2474095.6</v>
      </c>
      <c r="W256" s="688" t="s">
        <v>2419</v>
      </c>
      <c r="X256" s="673" t="s">
        <v>194</v>
      </c>
      <c r="Y256" s="673" t="s">
        <v>195</v>
      </c>
      <c r="Z256" s="673" t="s">
        <v>195</v>
      </c>
      <c r="AA256" s="673" t="s">
        <v>195</v>
      </c>
    </row>
    <row r="257" spans="1:27" ht="31" customHeight="1" x14ac:dyDescent="0.35">
      <c r="A257" s="281"/>
      <c r="B257" s="686" t="s">
        <v>186</v>
      </c>
      <c r="C257" s="686"/>
      <c r="D257" s="686"/>
      <c r="E257" s="686"/>
      <c r="F257" s="686">
        <v>333</v>
      </c>
      <c r="G257" s="686"/>
      <c r="H257" s="656"/>
      <c r="I257" s="686"/>
      <c r="J257" s="686"/>
      <c r="K257" s="686"/>
      <c r="L257" s="686"/>
      <c r="M257" s="686"/>
      <c r="N257" s="686"/>
      <c r="O257" s="686"/>
      <c r="P257" s="686"/>
      <c r="Q257" s="686"/>
      <c r="R257" s="686"/>
      <c r="S257" s="686"/>
      <c r="T257" s="686"/>
      <c r="U257" s="686"/>
      <c r="V257" s="686"/>
      <c r="W257" s="688" t="s">
        <v>726</v>
      </c>
      <c r="X257" s="673"/>
      <c r="Y257" s="673"/>
      <c r="Z257" s="673"/>
      <c r="AA257" s="673"/>
    </row>
    <row r="258" spans="1:27" ht="31" customHeight="1" x14ac:dyDescent="0.35">
      <c r="A258" s="289">
        <v>125</v>
      </c>
      <c r="B258" s="686" t="s">
        <v>186</v>
      </c>
      <c r="C258" s="686" t="s">
        <v>727</v>
      </c>
      <c r="D258" s="686" t="s">
        <v>120</v>
      </c>
      <c r="E258" s="686" t="s">
        <v>186</v>
      </c>
      <c r="F258" s="686"/>
      <c r="G258" s="686"/>
      <c r="H258" s="656">
        <v>62.83</v>
      </c>
      <c r="I258" s="686">
        <f>I256+F257</f>
        <v>4903.4989999999998</v>
      </c>
      <c r="J258" s="686">
        <v>292.86200000000002</v>
      </c>
      <c r="K258" s="686">
        <f>F257+F259</f>
        <v>830</v>
      </c>
      <c r="L258" s="686">
        <f>K258/2</f>
        <v>415</v>
      </c>
      <c r="M258" s="686">
        <v>256</v>
      </c>
      <c r="N258" s="686">
        <v>215</v>
      </c>
      <c r="O258" s="686">
        <v>471</v>
      </c>
      <c r="P258" s="686">
        <v>237</v>
      </c>
      <c r="Q258" s="686">
        <v>223</v>
      </c>
      <c r="R258" s="686">
        <v>460</v>
      </c>
      <c r="S258" s="686" t="s">
        <v>2424</v>
      </c>
      <c r="T258" s="686" t="s">
        <v>2425</v>
      </c>
      <c r="U258" s="686">
        <v>455916.00300000003</v>
      </c>
      <c r="V258" s="686">
        <v>2474053.852</v>
      </c>
      <c r="W258" s="688" t="s">
        <v>2419</v>
      </c>
      <c r="X258" s="673" t="s">
        <v>194</v>
      </c>
      <c r="Y258" s="673" t="s">
        <v>195</v>
      </c>
      <c r="Z258" s="673" t="s">
        <v>195</v>
      </c>
      <c r="AA258" s="673" t="s">
        <v>195</v>
      </c>
    </row>
    <row r="259" spans="1:27" ht="31" customHeight="1" x14ac:dyDescent="0.35">
      <c r="A259" s="281"/>
      <c r="B259" s="686" t="s">
        <v>186</v>
      </c>
      <c r="C259" s="686"/>
      <c r="D259" s="686"/>
      <c r="E259" s="686"/>
      <c r="F259" s="686">
        <v>497</v>
      </c>
      <c r="G259" s="686"/>
      <c r="H259" s="656"/>
      <c r="I259" s="686"/>
      <c r="J259" s="686"/>
      <c r="K259" s="686"/>
      <c r="L259" s="686"/>
      <c r="M259" s="686"/>
      <c r="N259" s="686"/>
      <c r="O259" s="686"/>
      <c r="P259" s="686"/>
      <c r="Q259" s="686"/>
      <c r="R259" s="686"/>
      <c r="S259" s="686"/>
      <c r="T259" s="686"/>
      <c r="U259" s="686"/>
      <c r="V259" s="686"/>
      <c r="W259" s="688" t="s">
        <v>728</v>
      </c>
      <c r="X259" s="673"/>
      <c r="Y259" s="673"/>
      <c r="Z259" s="673"/>
      <c r="AA259" s="673"/>
    </row>
    <row r="260" spans="1:27" ht="31" customHeight="1" x14ac:dyDescent="0.35">
      <c r="A260" s="289">
        <v>126</v>
      </c>
      <c r="B260" s="686" t="s">
        <v>729</v>
      </c>
      <c r="C260" s="686" t="s">
        <v>730</v>
      </c>
      <c r="D260" s="686" t="s">
        <v>388</v>
      </c>
      <c r="E260" s="686" t="s">
        <v>731</v>
      </c>
      <c r="F260" s="686"/>
      <c r="G260" s="686">
        <f>F257+F259</f>
        <v>830</v>
      </c>
      <c r="H260" s="656">
        <v>57.32</v>
      </c>
      <c r="I260" s="686">
        <f>I258+F259</f>
        <v>5400.4989999999998</v>
      </c>
      <c r="J260" s="686">
        <v>302.74799999999999</v>
      </c>
      <c r="K260" s="686">
        <f>F259+F261</f>
        <v>853</v>
      </c>
      <c r="L260" s="686">
        <f>K260/2</f>
        <v>426.5</v>
      </c>
      <c r="M260" s="686">
        <v>284</v>
      </c>
      <c r="N260" s="686">
        <v>212</v>
      </c>
      <c r="O260" s="686">
        <v>496</v>
      </c>
      <c r="P260" s="686">
        <v>277</v>
      </c>
      <c r="Q260" s="686">
        <v>204</v>
      </c>
      <c r="R260" s="686">
        <v>481</v>
      </c>
      <c r="S260" s="686" t="s">
        <v>2426</v>
      </c>
      <c r="T260" s="686" t="s">
        <v>2427</v>
      </c>
      <c r="U260" s="686">
        <v>456409.1</v>
      </c>
      <c r="V260" s="686">
        <v>2473991.54</v>
      </c>
      <c r="W260" s="688" t="s">
        <v>2419</v>
      </c>
      <c r="X260" s="673" t="s">
        <v>194</v>
      </c>
      <c r="Y260" s="673" t="s">
        <v>195</v>
      </c>
      <c r="Z260" s="673" t="s">
        <v>195</v>
      </c>
      <c r="AA260" s="673" t="s">
        <v>195</v>
      </c>
    </row>
    <row r="261" spans="1:27" ht="31" customHeight="1" x14ac:dyDescent="0.35">
      <c r="A261" s="281"/>
      <c r="B261" s="686" t="s">
        <v>186</v>
      </c>
      <c r="C261" s="686"/>
      <c r="D261" s="686"/>
      <c r="E261" s="686"/>
      <c r="F261" s="686">
        <v>356</v>
      </c>
      <c r="G261" s="686"/>
      <c r="H261" s="656"/>
      <c r="I261" s="686"/>
      <c r="J261" s="686"/>
      <c r="K261" s="686"/>
      <c r="L261" s="686"/>
      <c r="M261" s="686"/>
      <c r="N261" s="686"/>
      <c r="O261" s="686"/>
      <c r="P261" s="686"/>
      <c r="Q261" s="686"/>
      <c r="R261" s="686"/>
      <c r="S261" s="686"/>
      <c r="T261" s="686"/>
      <c r="U261" s="686"/>
      <c r="V261" s="686"/>
      <c r="W261" s="688"/>
      <c r="X261" s="673"/>
      <c r="Y261" s="673"/>
      <c r="Z261" s="673"/>
      <c r="AA261" s="673"/>
    </row>
    <row r="262" spans="1:27" ht="31" customHeight="1" x14ac:dyDescent="0.35">
      <c r="A262" s="289">
        <v>127</v>
      </c>
      <c r="B262" s="686" t="s">
        <v>186</v>
      </c>
      <c r="C262" s="686" t="s">
        <v>732</v>
      </c>
      <c r="D262" s="686" t="s">
        <v>501</v>
      </c>
      <c r="E262" s="686" t="s">
        <v>186</v>
      </c>
      <c r="F262" s="686"/>
      <c r="G262" s="686"/>
      <c r="H262" s="656">
        <v>61.33</v>
      </c>
      <c r="I262" s="686">
        <f>I260+F261</f>
        <v>5756.4989999999998</v>
      </c>
      <c r="J262" s="686">
        <v>297.57499999999999</v>
      </c>
      <c r="K262" s="686">
        <f>F261+F263</f>
        <v>791</v>
      </c>
      <c r="L262" s="686">
        <f>K262/2</f>
        <v>395.5</v>
      </c>
      <c r="M262" s="686">
        <v>146</v>
      </c>
      <c r="N262" s="686">
        <v>208</v>
      </c>
      <c r="O262" s="686">
        <v>354</v>
      </c>
      <c r="P262" s="686">
        <v>154</v>
      </c>
      <c r="Q262" s="686">
        <v>211</v>
      </c>
      <c r="R262" s="686">
        <v>365</v>
      </c>
      <c r="S262" s="686" t="s">
        <v>2428</v>
      </c>
      <c r="T262" s="686" t="s">
        <v>2429</v>
      </c>
      <c r="U262" s="686">
        <v>456696.603</v>
      </c>
      <c r="V262" s="686">
        <v>2473781.5920000002</v>
      </c>
      <c r="W262" s="688" t="s">
        <v>2419</v>
      </c>
      <c r="X262" s="673" t="s">
        <v>194</v>
      </c>
      <c r="Y262" s="673" t="s">
        <v>195</v>
      </c>
      <c r="Z262" s="673" t="s">
        <v>195</v>
      </c>
      <c r="AA262" s="673" t="s">
        <v>195</v>
      </c>
    </row>
    <row r="263" spans="1:27" ht="31" customHeight="1" x14ac:dyDescent="0.35">
      <c r="A263" s="281"/>
      <c r="B263" s="686" t="s">
        <v>186</v>
      </c>
      <c r="C263" s="686"/>
      <c r="D263" s="686"/>
      <c r="E263" s="686"/>
      <c r="F263" s="686">
        <v>435</v>
      </c>
      <c r="G263" s="686"/>
      <c r="H263" s="656"/>
      <c r="I263" s="686"/>
      <c r="J263" s="686"/>
      <c r="K263" s="686"/>
      <c r="L263" s="686"/>
      <c r="M263" s="686"/>
      <c r="N263" s="686"/>
      <c r="O263" s="686"/>
      <c r="P263" s="686"/>
      <c r="Q263" s="686"/>
      <c r="R263" s="686"/>
      <c r="S263" s="686"/>
      <c r="T263" s="686"/>
      <c r="U263" s="686"/>
      <c r="V263" s="686"/>
      <c r="W263" s="688" t="s">
        <v>350</v>
      </c>
      <c r="X263" s="673"/>
      <c r="Y263" s="673"/>
      <c r="Z263" s="673"/>
      <c r="AA263" s="673"/>
    </row>
    <row r="264" spans="1:27" ht="31" customHeight="1" x14ac:dyDescent="0.35">
      <c r="A264" s="289">
        <v>128</v>
      </c>
      <c r="B264" s="686" t="s">
        <v>186</v>
      </c>
      <c r="C264" s="686" t="s">
        <v>733</v>
      </c>
      <c r="D264" s="686" t="s">
        <v>120</v>
      </c>
      <c r="E264" s="686" t="s">
        <v>186</v>
      </c>
      <c r="F264" s="686"/>
      <c r="G264" s="686"/>
      <c r="H264" s="656">
        <v>62.83</v>
      </c>
      <c r="I264" s="686">
        <f>I262+F263</f>
        <v>6191.4989999999998</v>
      </c>
      <c r="J264" s="686">
        <v>298.55099999999999</v>
      </c>
      <c r="K264" s="686">
        <f>F263+F265</f>
        <v>849</v>
      </c>
      <c r="L264" s="686">
        <f>K264/2</f>
        <v>424.5</v>
      </c>
      <c r="M264" s="686">
        <v>228</v>
      </c>
      <c r="N264" s="686">
        <v>268</v>
      </c>
      <c r="O264" s="686">
        <v>496</v>
      </c>
      <c r="P264" s="686">
        <v>226</v>
      </c>
      <c r="Q264" s="686">
        <v>254</v>
      </c>
      <c r="R264" s="686">
        <v>480</v>
      </c>
      <c r="S264" s="686" t="s">
        <v>2430</v>
      </c>
      <c r="T264" s="686" t="s">
        <v>2431</v>
      </c>
      <c r="U264" s="686">
        <v>457047.90600000002</v>
      </c>
      <c r="V264" s="686">
        <v>2473525.0550000002</v>
      </c>
      <c r="W264" s="688" t="s">
        <v>2432</v>
      </c>
      <c r="X264" s="673" t="s">
        <v>194</v>
      </c>
      <c r="Y264" s="673" t="s">
        <v>195</v>
      </c>
      <c r="Z264" s="673" t="s">
        <v>195</v>
      </c>
      <c r="AA264" s="673" t="s">
        <v>195</v>
      </c>
    </row>
    <row r="265" spans="1:27" ht="31" customHeight="1" x14ac:dyDescent="0.35">
      <c r="A265" s="281"/>
      <c r="B265" s="686" t="s">
        <v>186</v>
      </c>
      <c r="C265" s="686"/>
      <c r="D265" s="686"/>
      <c r="E265" s="686"/>
      <c r="F265" s="686">
        <v>414</v>
      </c>
      <c r="G265" s="686"/>
      <c r="H265" s="656"/>
      <c r="I265" s="686"/>
      <c r="J265" s="686"/>
      <c r="K265" s="686"/>
      <c r="L265" s="686"/>
      <c r="M265" s="686"/>
      <c r="N265" s="686"/>
      <c r="O265" s="686"/>
      <c r="P265" s="686"/>
      <c r="Q265" s="686"/>
      <c r="R265" s="686"/>
      <c r="S265" s="686"/>
      <c r="T265" s="686"/>
      <c r="U265" s="686"/>
      <c r="V265" s="686"/>
      <c r="W265" s="688" t="s">
        <v>580</v>
      </c>
      <c r="X265" s="673"/>
      <c r="Y265" s="673"/>
      <c r="Z265" s="673"/>
      <c r="AA265" s="673"/>
    </row>
    <row r="266" spans="1:27" ht="31" customHeight="1" x14ac:dyDescent="0.35">
      <c r="A266" s="289">
        <v>129</v>
      </c>
      <c r="B266" s="686" t="s">
        <v>186</v>
      </c>
      <c r="C266" s="687" t="s">
        <v>734</v>
      </c>
      <c r="D266" s="687" t="s">
        <v>49</v>
      </c>
      <c r="E266" s="686" t="s">
        <v>186</v>
      </c>
      <c r="F266" s="686"/>
      <c r="G266" s="686"/>
      <c r="H266" s="656">
        <v>56.83</v>
      </c>
      <c r="I266" s="686">
        <f>I264+F265</f>
        <v>6605.4989999999998</v>
      </c>
      <c r="J266" s="686">
        <v>290.44499999999999</v>
      </c>
      <c r="K266" s="686">
        <f>F265+F267</f>
        <v>849</v>
      </c>
      <c r="L266" s="686">
        <f>K266/2</f>
        <v>424.5</v>
      </c>
      <c r="M266" s="686">
        <v>147</v>
      </c>
      <c r="N266" s="686">
        <v>229</v>
      </c>
      <c r="O266" s="686">
        <v>376</v>
      </c>
      <c r="P266" s="686">
        <v>162</v>
      </c>
      <c r="Q266" s="686">
        <v>227</v>
      </c>
      <c r="R266" s="686">
        <v>389</v>
      </c>
      <c r="S266" s="686" t="s">
        <v>2433</v>
      </c>
      <c r="T266" s="686" t="s">
        <v>2434</v>
      </c>
      <c r="U266" s="686">
        <v>457382.24900000001</v>
      </c>
      <c r="V266" s="686">
        <v>2473280.9019999998</v>
      </c>
      <c r="W266" s="688" t="s">
        <v>2435</v>
      </c>
      <c r="X266" s="673" t="s">
        <v>194</v>
      </c>
      <c r="Y266" s="673" t="s">
        <v>195</v>
      </c>
      <c r="Z266" s="673" t="s">
        <v>195</v>
      </c>
      <c r="AA266" s="673" t="s">
        <v>195</v>
      </c>
    </row>
    <row r="267" spans="1:27" ht="31" customHeight="1" x14ac:dyDescent="0.35">
      <c r="A267" s="281"/>
      <c r="B267" s="686" t="s">
        <v>186</v>
      </c>
      <c r="C267" s="686"/>
      <c r="D267" s="686"/>
      <c r="E267" s="686"/>
      <c r="F267" s="686">
        <v>435</v>
      </c>
      <c r="G267" s="686"/>
      <c r="H267" s="656"/>
      <c r="I267" s="686"/>
      <c r="J267" s="686"/>
      <c r="K267" s="686"/>
      <c r="L267" s="686"/>
      <c r="M267" s="686"/>
      <c r="N267" s="686"/>
      <c r="O267" s="686"/>
      <c r="P267" s="686"/>
      <c r="Q267" s="686"/>
      <c r="R267" s="686"/>
      <c r="S267" s="686"/>
      <c r="T267" s="686"/>
      <c r="U267" s="686"/>
      <c r="V267" s="686"/>
      <c r="W267" s="688"/>
      <c r="X267" s="673"/>
      <c r="Y267" s="673"/>
      <c r="Z267" s="673"/>
      <c r="AA267" s="673"/>
    </row>
    <row r="268" spans="1:27" ht="31" customHeight="1" x14ac:dyDescent="0.35">
      <c r="A268" s="289">
        <v>130</v>
      </c>
      <c r="B268" s="686" t="s">
        <v>735</v>
      </c>
      <c r="C268" s="687" t="s">
        <v>736</v>
      </c>
      <c r="D268" s="687" t="s">
        <v>283</v>
      </c>
      <c r="E268" s="686" t="s">
        <v>737</v>
      </c>
      <c r="F268" s="686"/>
      <c r="G268" s="686">
        <f>SUM(F260:F267)</f>
        <v>1640</v>
      </c>
      <c r="H268" s="656">
        <v>57.32</v>
      </c>
      <c r="I268" s="686">
        <f>I266+F267</f>
        <v>7040.4989999999998</v>
      </c>
      <c r="J268" s="686">
        <v>281.85700000000003</v>
      </c>
      <c r="K268" s="686">
        <f>F267+F269</f>
        <v>693</v>
      </c>
      <c r="L268" s="686">
        <f>K268/2</f>
        <v>346.5</v>
      </c>
      <c r="M268" s="686">
        <v>207</v>
      </c>
      <c r="N268" s="686">
        <v>190</v>
      </c>
      <c r="O268" s="686">
        <v>397</v>
      </c>
      <c r="P268" s="686">
        <v>210</v>
      </c>
      <c r="Q268" s="686">
        <v>163</v>
      </c>
      <c r="R268" s="686">
        <v>373</v>
      </c>
      <c r="S268" s="686" t="s">
        <v>2436</v>
      </c>
      <c r="T268" s="686" t="s">
        <v>2437</v>
      </c>
      <c r="U268" s="686">
        <v>457733.49</v>
      </c>
      <c r="V268" s="686">
        <v>2473024.41</v>
      </c>
      <c r="W268" s="688" t="s">
        <v>2435</v>
      </c>
      <c r="X268" s="673" t="s">
        <v>194</v>
      </c>
      <c r="Y268" s="673" t="s">
        <v>195</v>
      </c>
      <c r="Z268" s="673" t="s">
        <v>195</v>
      </c>
      <c r="AA268" s="673" t="s">
        <v>195</v>
      </c>
    </row>
    <row r="269" spans="1:27" ht="31" customHeight="1" x14ac:dyDescent="0.35">
      <c r="A269" s="281"/>
      <c r="B269" s="686" t="s">
        <v>186</v>
      </c>
      <c r="C269" s="686"/>
      <c r="D269" s="686"/>
      <c r="E269" s="686"/>
      <c r="F269" s="686">
        <v>258</v>
      </c>
      <c r="G269" s="686"/>
      <c r="H269" s="65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46" t="s">
        <v>2712</v>
      </c>
      <c r="X269" s="673"/>
      <c r="Y269" s="673"/>
      <c r="Z269" s="673"/>
      <c r="AA269" s="673"/>
    </row>
    <row r="270" spans="1:27" ht="31" customHeight="1" x14ac:dyDescent="0.35">
      <c r="A270" s="289">
        <v>131</v>
      </c>
      <c r="B270" s="686" t="s">
        <v>738</v>
      </c>
      <c r="C270" s="687" t="s">
        <v>739</v>
      </c>
      <c r="D270" s="687" t="s">
        <v>381</v>
      </c>
      <c r="E270" s="686" t="s">
        <v>740</v>
      </c>
      <c r="F270" s="686"/>
      <c r="G270" s="686">
        <f>F269</f>
        <v>258</v>
      </c>
      <c r="H270" s="656">
        <v>54.32</v>
      </c>
      <c r="I270" s="686">
        <f>I268+F269</f>
        <v>7298.4989999999998</v>
      </c>
      <c r="J270" s="686">
        <v>277.346</v>
      </c>
      <c r="K270" s="686">
        <f>F269+F271</f>
        <v>641</v>
      </c>
      <c r="L270" s="686">
        <f>K270/2</f>
        <v>320.5</v>
      </c>
      <c r="M270" s="686">
        <v>68</v>
      </c>
      <c r="N270" s="686">
        <v>239</v>
      </c>
      <c r="O270" s="686">
        <v>307</v>
      </c>
      <c r="P270" s="686">
        <v>96</v>
      </c>
      <c r="Q270" s="686">
        <v>224</v>
      </c>
      <c r="R270" s="686">
        <v>320</v>
      </c>
      <c r="S270" s="686" t="s">
        <v>2438</v>
      </c>
      <c r="T270" s="686" t="s">
        <v>2439</v>
      </c>
      <c r="U270" s="686">
        <v>457991.36</v>
      </c>
      <c r="V270" s="686">
        <v>2473018.16</v>
      </c>
      <c r="W270" s="688" t="s">
        <v>2435</v>
      </c>
      <c r="X270" s="673" t="s">
        <v>194</v>
      </c>
      <c r="Y270" s="673" t="s">
        <v>195</v>
      </c>
      <c r="Z270" s="673" t="s">
        <v>195</v>
      </c>
      <c r="AA270" s="673" t="s">
        <v>195</v>
      </c>
    </row>
    <row r="271" spans="1:27" ht="31" customHeight="1" x14ac:dyDescent="0.35">
      <c r="A271" s="281"/>
      <c r="B271" s="686" t="s">
        <v>186</v>
      </c>
      <c r="C271" s="686"/>
      <c r="D271" s="686"/>
      <c r="E271" s="686"/>
      <c r="F271" s="686">
        <v>383</v>
      </c>
      <c r="G271" s="686"/>
      <c r="H271" s="656"/>
      <c r="I271" s="686"/>
      <c r="J271" s="686"/>
      <c r="K271" s="686"/>
      <c r="L271" s="686"/>
      <c r="M271" s="686"/>
      <c r="N271" s="686"/>
      <c r="O271" s="686"/>
      <c r="P271" s="686"/>
      <c r="Q271" s="686"/>
      <c r="R271" s="686"/>
      <c r="S271" s="686"/>
      <c r="T271" s="686"/>
      <c r="U271" s="686"/>
      <c r="V271" s="686"/>
      <c r="W271" s="688" t="s">
        <v>741</v>
      </c>
      <c r="X271" s="673"/>
      <c r="Y271" s="673"/>
      <c r="Z271" s="673"/>
      <c r="AA271" s="673"/>
    </row>
    <row r="272" spans="1:27" ht="31" customHeight="1" x14ac:dyDescent="0.35">
      <c r="A272" s="289">
        <v>132</v>
      </c>
      <c r="B272" s="686" t="s">
        <v>186</v>
      </c>
      <c r="C272" s="687" t="s">
        <v>742</v>
      </c>
      <c r="D272" s="687" t="s">
        <v>2399</v>
      </c>
      <c r="E272" s="686" t="s">
        <v>186</v>
      </c>
      <c r="F272" s="686"/>
      <c r="G272" s="686" t="s">
        <v>186</v>
      </c>
      <c r="H272" s="656">
        <v>52.33</v>
      </c>
      <c r="I272" s="686">
        <f>I270+F271</f>
        <v>7681.4989999999998</v>
      </c>
      <c r="J272" s="686">
        <v>275.26100000000002</v>
      </c>
      <c r="K272" s="686">
        <f>F271+F273</f>
        <v>654</v>
      </c>
      <c r="L272" s="686">
        <f>K272/2</f>
        <v>327</v>
      </c>
      <c r="M272" s="686">
        <v>145</v>
      </c>
      <c r="N272" s="686">
        <v>101</v>
      </c>
      <c r="O272" s="686">
        <v>246</v>
      </c>
      <c r="P272" s="686">
        <v>160</v>
      </c>
      <c r="Q272" s="686">
        <v>112</v>
      </c>
      <c r="R272" s="686">
        <v>272</v>
      </c>
      <c r="S272" s="686" t="s">
        <v>2440</v>
      </c>
      <c r="T272" s="686" t="s">
        <v>2441</v>
      </c>
      <c r="U272" s="686">
        <v>458292.81599999999</v>
      </c>
      <c r="V272" s="686">
        <v>2472781.912</v>
      </c>
      <c r="W272" s="688" t="s">
        <v>2435</v>
      </c>
      <c r="X272" s="673" t="s">
        <v>194</v>
      </c>
      <c r="Y272" s="673" t="s">
        <v>195</v>
      </c>
      <c r="Z272" s="673" t="s">
        <v>195</v>
      </c>
      <c r="AA272" s="673" t="s">
        <v>195</v>
      </c>
    </row>
    <row r="273" spans="1:27" ht="31" customHeight="1" x14ac:dyDescent="0.35">
      <c r="A273" s="281"/>
      <c r="B273" s="686" t="s">
        <v>186</v>
      </c>
      <c r="C273" s="686"/>
      <c r="D273" s="686"/>
      <c r="E273" s="686"/>
      <c r="F273" s="686">
        <v>271</v>
      </c>
      <c r="G273" s="686"/>
      <c r="H273" s="656"/>
      <c r="I273" s="686"/>
      <c r="J273" s="686"/>
      <c r="K273" s="686"/>
      <c r="L273" s="686"/>
      <c r="M273" s="686"/>
      <c r="N273" s="686"/>
      <c r="O273" s="686"/>
      <c r="P273" s="686"/>
      <c r="Q273" s="686"/>
      <c r="R273" s="686"/>
      <c r="S273" s="686"/>
      <c r="T273" s="686"/>
      <c r="U273" s="686"/>
      <c r="V273" s="686"/>
      <c r="W273" s="688" t="s">
        <v>743</v>
      </c>
      <c r="X273" s="673"/>
      <c r="Y273" s="673"/>
      <c r="Z273" s="673"/>
      <c r="AA273" s="673"/>
    </row>
    <row r="274" spans="1:27" ht="31" customHeight="1" x14ac:dyDescent="0.35">
      <c r="A274" s="289">
        <v>133</v>
      </c>
      <c r="B274" s="686" t="s">
        <v>744</v>
      </c>
      <c r="C274" s="686" t="s">
        <v>745</v>
      </c>
      <c r="D274" s="686" t="s">
        <v>603</v>
      </c>
      <c r="E274" s="686" t="s">
        <v>746</v>
      </c>
      <c r="F274" s="686"/>
      <c r="G274" s="686">
        <f>F271+F273</f>
        <v>654</v>
      </c>
      <c r="H274" s="656">
        <v>45.32</v>
      </c>
      <c r="I274" s="686">
        <f>I272+F273</f>
        <v>7952.4989999999998</v>
      </c>
      <c r="J274" s="686">
        <v>281.84100000000001</v>
      </c>
      <c r="K274" s="686">
        <f>F273+F275</f>
        <v>663.00299999999993</v>
      </c>
      <c r="L274" s="686">
        <f>K274/2</f>
        <v>331.50149999999996</v>
      </c>
      <c r="M274" s="686">
        <v>170</v>
      </c>
      <c r="N274" s="686">
        <v>175</v>
      </c>
      <c r="O274" s="686">
        <v>345</v>
      </c>
      <c r="P274" s="686">
        <v>160</v>
      </c>
      <c r="Q274" s="686">
        <v>181</v>
      </c>
      <c r="R274" s="686">
        <v>341</v>
      </c>
      <c r="S274" s="686" t="s">
        <v>2442</v>
      </c>
      <c r="T274" s="686" t="s">
        <v>2443</v>
      </c>
      <c r="U274" s="686">
        <v>458506.18</v>
      </c>
      <c r="V274" s="686">
        <v>2472614.7000000002</v>
      </c>
      <c r="W274" s="688" t="s">
        <v>2435</v>
      </c>
      <c r="X274" s="673" t="s">
        <v>194</v>
      </c>
      <c r="Y274" s="673" t="s">
        <v>195</v>
      </c>
      <c r="Z274" s="673" t="s">
        <v>195</v>
      </c>
      <c r="AA274" s="673" t="s">
        <v>195</v>
      </c>
    </row>
    <row r="275" spans="1:27" ht="31" customHeight="1" x14ac:dyDescent="0.35">
      <c r="A275" s="281"/>
      <c r="B275" s="686" t="s">
        <v>186</v>
      </c>
      <c r="C275" s="686"/>
      <c r="D275" s="686"/>
      <c r="E275" s="686"/>
      <c r="F275" s="686">
        <v>392.00299999999999</v>
      </c>
      <c r="G275" s="686"/>
      <c r="H275" s="656"/>
      <c r="I275" s="686"/>
      <c r="J275" s="686"/>
      <c r="K275" s="686"/>
      <c r="L275" s="686"/>
      <c r="M275" s="686"/>
      <c r="N275" s="686"/>
      <c r="O275" s="686"/>
      <c r="P275" s="686"/>
      <c r="Q275" s="686"/>
      <c r="R275" s="686"/>
      <c r="S275" s="686"/>
      <c r="T275" s="686"/>
      <c r="U275" s="686"/>
      <c r="V275" s="686"/>
      <c r="W275" s="688" t="s">
        <v>747</v>
      </c>
      <c r="X275" s="673"/>
      <c r="Y275" s="673"/>
      <c r="Z275" s="673"/>
      <c r="AA275" s="673"/>
    </row>
    <row r="276" spans="1:27" ht="31" customHeight="1" x14ac:dyDescent="0.35">
      <c r="A276" s="289">
        <v>134</v>
      </c>
      <c r="B276" s="686" t="s">
        <v>748</v>
      </c>
      <c r="C276" s="686" t="s">
        <v>749</v>
      </c>
      <c r="D276" s="686" t="s">
        <v>610</v>
      </c>
      <c r="E276" s="686" t="s">
        <v>750</v>
      </c>
      <c r="F276" s="686"/>
      <c r="G276" s="686">
        <f>F275</f>
        <v>392.00299999999999</v>
      </c>
      <c r="H276" s="656">
        <v>45.32</v>
      </c>
      <c r="I276" s="686">
        <f>I274+F275</f>
        <v>8344.5020000000004</v>
      </c>
      <c r="J276" s="686">
        <v>286.39</v>
      </c>
      <c r="K276" s="686">
        <v>830</v>
      </c>
      <c r="L276" s="686">
        <f>K276/2</f>
        <v>415</v>
      </c>
      <c r="M276" s="686">
        <v>217</v>
      </c>
      <c r="N276" s="686">
        <v>197</v>
      </c>
      <c r="O276" s="686">
        <v>414</v>
      </c>
      <c r="P276" s="686">
        <v>212</v>
      </c>
      <c r="Q276" s="686">
        <v>203</v>
      </c>
      <c r="R276" s="686">
        <v>415</v>
      </c>
      <c r="S276" s="686" t="s">
        <v>2444</v>
      </c>
      <c r="T276" s="686" t="s">
        <v>2445</v>
      </c>
      <c r="U276" s="686">
        <v>458580.36</v>
      </c>
      <c r="V276" s="686">
        <v>2472229.7799999998</v>
      </c>
      <c r="W276" s="688" t="s">
        <v>2435</v>
      </c>
      <c r="X276" s="673" t="s">
        <v>195</v>
      </c>
      <c r="Y276" s="673" t="s">
        <v>195</v>
      </c>
      <c r="Z276" s="673" t="s">
        <v>195</v>
      </c>
      <c r="AA276" s="673" t="s">
        <v>195</v>
      </c>
    </row>
    <row r="277" spans="1:27" ht="31" customHeight="1" x14ac:dyDescent="0.35">
      <c r="A277" s="281"/>
      <c r="B277" s="686" t="s">
        <v>186</v>
      </c>
      <c r="C277" s="686"/>
      <c r="D277" s="686"/>
      <c r="E277" s="686"/>
      <c r="F277" s="686">
        <v>438</v>
      </c>
      <c r="G277" s="686"/>
      <c r="H277" s="656"/>
      <c r="I277" s="686"/>
      <c r="J277" s="686"/>
      <c r="K277" s="686"/>
      <c r="L277" s="686"/>
      <c r="M277" s="686"/>
      <c r="N277" s="686"/>
      <c r="O277" s="686"/>
      <c r="P277" s="686"/>
      <c r="Q277" s="686"/>
      <c r="R277" s="686"/>
      <c r="S277" s="686"/>
      <c r="T277" s="686"/>
      <c r="U277" s="686"/>
      <c r="V277" s="686"/>
      <c r="W277" s="688" t="s">
        <v>2446</v>
      </c>
      <c r="X277" s="673"/>
      <c r="Y277" s="673"/>
      <c r="Z277" s="673"/>
      <c r="AA277" s="673"/>
    </row>
    <row r="278" spans="1:27" ht="31" customHeight="1" x14ac:dyDescent="0.35">
      <c r="A278" s="289">
        <v>135</v>
      </c>
      <c r="B278" s="686" t="s">
        <v>186</v>
      </c>
      <c r="C278" s="686" t="s">
        <v>2447</v>
      </c>
      <c r="D278" s="686" t="s">
        <v>45</v>
      </c>
      <c r="E278" s="686" t="s">
        <v>186</v>
      </c>
      <c r="F278" s="686"/>
      <c r="G278" s="686"/>
      <c r="H278" s="656">
        <v>53.83</v>
      </c>
      <c r="I278" s="686">
        <f>I276+F277</f>
        <v>8782.5020000000004</v>
      </c>
      <c r="J278" s="686">
        <v>288.73599999999999</v>
      </c>
      <c r="K278" s="686">
        <f>F277+F279</f>
        <v>848</v>
      </c>
      <c r="L278" s="686">
        <f>K278/2</f>
        <v>424</v>
      </c>
      <c r="M278" s="686">
        <v>242</v>
      </c>
      <c r="N278" s="686">
        <v>205</v>
      </c>
      <c r="O278" s="686">
        <v>446</v>
      </c>
      <c r="P278" s="686">
        <v>237</v>
      </c>
      <c r="Q278" s="686">
        <v>205</v>
      </c>
      <c r="R278" s="686">
        <v>442</v>
      </c>
      <c r="S278" s="686" t="s">
        <v>2448</v>
      </c>
      <c r="T278" s="686" t="s">
        <v>2449</v>
      </c>
      <c r="U278" s="686">
        <v>458831.73200000002</v>
      </c>
      <c r="V278" s="686">
        <v>2471871.094</v>
      </c>
      <c r="W278" s="688" t="s">
        <v>2435</v>
      </c>
      <c r="X278" s="673" t="s">
        <v>195</v>
      </c>
      <c r="Y278" s="673" t="s">
        <v>195</v>
      </c>
      <c r="Z278" s="673" t="s">
        <v>195</v>
      </c>
      <c r="AA278" s="673" t="s">
        <v>195</v>
      </c>
    </row>
    <row r="279" spans="1:27" ht="31" customHeight="1" x14ac:dyDescent="0.35">
      <c r="A279" s="281"/>
      <c r="B279" s="686" t="s">
        <v>186</v>
      </c>
      <c r="C279" s="686"/>
      <c r="D279" s="686"/>
      <c r="E279" s="686"/>
      <c r="F279" s="686">
        <v>410</v>
      </c>
      <c r="G279" s="686"/>
      <c r="H279" s="656"/>
      <c r="I279" s="686"/>
      <c r="J279" s="686"/>
      <c r="K279" s="686"/>
      <c r="L279" s="686"/>
      <c r="M279" s="686"/>
      <c r="N279" s="686"/>
      <c r="O279" s="686"/>
      <c r="P279" s="686"/>
      <c r="Q279" s="686"/>
      <c r="R279" s="686"/>
      <c r="S279" s="686"/>
      <c r="T279" s="686"/>
      <c r="U279" s="686"/>
      <c r="V279" s="686"/>
      <c r="W279" s="688" t="s">
        <v>2450</v>
      </c>
      <c r="X279" s="673"/>
      <c r="Y279" s="673"/>
      <c r="Z279" s="673"/>
      <c r="AA279" s="673"/>
    </row>
    <row r="280" spans="1:27" ht="31" customHeight="1" x14ac:dyDescent="0.35">
      <c r="A280" s="289">
        <v>136</v>
      </c>
      <c r="B280" s="686" t="s">
        <v>186</v>
      </c>
      <c r="C280" s="686" t="s">
        <v>751</v>
      </c>
      <c r="D280" s="686" t="s">
        <v>49</v>
      </c>
      <c r="E280" s="686" t="s">
        <v>186</v>
      </c>
      <c r="F280" s="686"/>
      <c r="G280" s="686"/>
      <c r="H280" s="656">
        <v>56.83</v>
      </c>
      <c r="I280" s="686">
        <f>I278+F279</f>
        <v>9192.5020000000004</v>
      </c>
      <c r="J280" s="686">
        <v>285.87900000000002</v>
      </c>
      <c r="K280" s="686">
        <f>F279+F281</f>
        <v>777</v>
      </c>
      <c r="L280" s="686">
        <f>K280/2</f>
        <v>388.5</v>
      </c>
      <c r="M280" s="686">
        <v>206</v>
      </c>
      <c r="N280" s="686">
        <v>133</v>
      </c>
      <c r="O280" s="686">
        <v>339</v>
      </c>
      <c r="P280" s="686">
        <v>206</v>
      </c>
      <c r="Q280" s="686">
        <v>146</v>
      </c>
      <c r="R280" s="686">
        <v>352</v>
      </c>
      <c r="S280" s="686" t="s">
        <v>2451</v>
      </c>
      <c r="T280" s="686" t="s">
        <v>2452</v>
      </c>
      <c r="U280" s="686">
        <v>459067.03499999997</v>
      </c>
      <c r="V280" s="686">
        <v>2471535.3369999998</v>
      </c>
      <c r="W280" s="688" t="s">
        <v>2435</v>
      </c>
      <c r="X280" s="673" t="s">
        <v>195</v>
      </c>
      <c r="Y280" s="673" t="s">
        <v>195</v>
      </c>
      <c r="Z280" s="673" t="s">
        <v>195</v>
      </c>
      <c r="AA280" s="673" t="s">
        <v>195</v>
      </c>
    </row>
    <row r="281" spans="1:27" ht="31" customHeight="1" x14ac:dyDescent="0.35">
      <c r="A281" s="281"/>
      <c r="B281" s="686" t="s">
        <v>186</v>
      </c>
      <c r="C281" s="686"/>
      <c r="D281" s="686"/>
      <c r="E281" s="686"/>
      <c r="F281" s="686">
        <v>367</v>
      </c>
      <c r="G281" s="686"/>
      <c r="H281" s="656"/>
      <c r="I281" s="686"/>
      <c r="J281" s="686"/>
      <c r="K281" s="686"/>
      <c r="L281" s="686"/>
      <c r="M281" s="686"/>
      <c r="N281" s="686"/>
      <c r="O281" s="686"/>
      <c r="P281" s="686"/>
      <c r="Q281" s="686"/>
      <c r="R281" s="686"/>
      <c r="S281" s="686"/>
      <c r="T281" s="686"/>
      <c r="U281" s="686"/>
      <c r="V281" s="686"/>
      <c r="W281" s="688" t="s">
        <v>2453</v>
      </c>
      <c r="X281" s="673"/>
      <c r="Y281" s="673"/>
      <c r="Z281" s="673"/>
      <c r="AA281" s="673"/>
    </row>
    <row r="282" spans="1:27" ht="31" customHeight="1" x14ac:dyDescent="0.35">
      <c r="A282" s="289">
        <v>137</v>
      </c>
      <c r="B282" s="686" t="s">
        <v>186</v>
      </c>
      <c r="C282" s="686" t="s">
        <v>752</v>
      </c>
      <c r="D282" s="686" t="s">
        <v>49</v>
      </c>
      <c r="E282" s="686" t="s">
        <v>186</v>
      </c>
      <c r="F282" s="686"/>
      <c r="G282" s="686"/>
      <c r="H282" s="656">
        <v>56.83</v>
      </c>
      <c r="I282" s="686">
        <f>I280+F281</f>
        <v>9559.5020000000004</v>
      </c>
      <c r="J282" s="686">
        <v>296.34899999999999</v>
      </c>
      <c r="K282" s="686">
        <f>F281+F283</f>
        <v>761.5</v>
      </c>
      <c r="L282" s="686">
        <f>K282/2</f>
        <v>380.75</v>
      </c>
      <c r="M282" s="686">
        <v>235</v>
      </c>
      <c r="N282" s="686">
        <v>168</v>
      </c>
      <c r="O282" s="686">
        <v>403</v>
      </c>
      <c r="P282" s="686">
        <v>223</v>
      </c>
      <c r="Q282" s="686">
        <v>175</v>
      </c>
      <c r="R282" s="686">
        <v>398</v>
      </c>
      <c r="S282" s="686" t="s">
        <v>2454</v>
      </c>
      <c r="T282" s="686" t="s">
        <v>2455</v>
      </c>
      <c r="U282" s="686">
        <v>459277.66</v>
      </c>
      <c r="V282" s="686">
        <v>2471234.7940000002</v>
      </c>
      <c r="W282" s="690" t="s">
        <v>2456</v>
      </c>
      <c r="X282" s="673" t="s">
        <v>195</v>
      </c>
      <c r="Y282" s="673" t="s">
        <v>195</v>
      </c>
      <c r="Z282" s="673" t="s">
        <v>195</v>
      </c>
      <c r="AA282" s="673" t="s">
        <v>195</v>
      </c>
    </row>
    <row r="283" spans="1:27" ht="31" customHeight="1" x14ac:dyDescent="0.35">
      <c r="A283" s="281"/>
      <c r="B283" s="686" t="s">
        <v>186</v>
      </c>
      <c r="C283" s="686"/>
      <c r="D283" s="686"/>
      <c r="E283" s="686"/>
      <c r="F283" s="686">
        <v>394.5</v>
      </c>
      <c r="G283" s="686"/>
      <c r="H283" s="656"/>
      <c r="I283" s="686"/>
      <c r="J283" s="686"/>
      <c r="K283" s="686"/>
      <c r="L283" s="686"/>
      <c r="M283" s="686"/>
      <c r="N283" s="686"/>
      <c r="O283" s="686"/>
      <c r="P283" s="686"/>
      <c r="Q283" s="686"/>
      <c r="R283" s="686"/>
      <c r="S283" s="686"/>
      <c r="T283" s="686"/>
      <c r="U283" s="686"/>
      <c r="V283" s="686"/>
      <c r="W283" s="688" t="s">
        <v>641</v>
      </c>
      <c r="X283" s="673"/>
      <c r="Y283" s="673"/>
      <c r="Z283" s="673"/>
      <c r="AA283" s="673"/>
    </row>
    <row r="284" spans="1:27" ht="31" customHeight="1" x14ac:dyDescent="0.35">
      <c r="A284" s="289">
        <v>138</v>
      </c>
      <c r="B284" s="686" t="s">
        <v>2457</v>
      </c>
      <c r="C284" s="686" t="s">
        <v>753</v>
      </c>
      <c r="D284" s="686" t="s">
        <v>276</v>
      </c>
      <c r="E284" s="686" t="s">
        <v>2458</v>
      </c>
      <c r="F284" s="686"/>
      <c r="G284" s="686">
        <f>SUM(F277:F283)</f>
        <v>1609.5</v>
      </c>
      <c r="H284" s="656">
        <v>57.32</v>
      </c>
      <c r="I284" s="686">
        <f>I282+F283</f>
        <v>9954.0020000000004</v>
      </c>
      <c r="J284" s="686">
        <v>296.916</v>
      </c>
      <c r="K284" s="686">
        <f>F283+F285</f>
        <v>767.5</v>
      </c>
      <c r="L284" s="686">
        <f>K284/2</f>
        <v>383.75</v>
      </c>
      <c r="M284" s="686">
        <v>227</v>
      </c>
      <c r="N284" s="686">
        <v>53</v>
      </c>
      <c r="O284" s="686">
        <v>280</v>
      </c>
      <c r="P284" s="686">
        <v>220</v>
      </c>
      <c r="Q284" s="686">
        <v>91</v>
      </c>
      <c r="R284" s="686">
        <v>311</v>
      </c>
      <c r="S284" s="686" t="s">
        <v>2459</v>
      </c>
      <c r="T284" s="686" t="s">
        <v>2460</v>
      </c>
      <c r="U284" s="686">
        <v>459503.96299999999</v>
      </c>
      <c r="V284" s="686">
        <v>2470911.8790000002</v>
      </c>
      <c r="W284" s="690" t="s">
        <v>2721</v>
      </c>
      <c r="X284" s="673" t="s">
        <v>195</v>
      </c>
      <c r="Y284" s="673" t="s">
        <v>195</v>
      </c>
      <c r="Z284" s="673" t="s">
        <v>195</v>
      </c>
      <c r="AA284" s="673" t="s">
        <v>195</v>
      </c>
    </row>
    <row r="285" spans="1:27" ht="31" customHeight="1" x14ac:dyDescent="0.35">
      <c r="A285" s="281"/>
      <c r="B285" s="686" t="s">
        <v>186</v>
      </c>
      <c r="C285" s="686"/>
      <c r="D285" s="686"/>
      <c r="E285" s="686"/>
      <c r="F285" s="686">
        <v>373</v>
      </c>
      <c r="G285" s="686"/>
      <c r="H285" s="656"/>
      <c r="I285" s="686"/>
      <c r="J285" s="686"/>
      <c r="K285" s="686"/>
      <c r="L285" s="686"/>
      <c r="M285" s="686"/>
      <c r="N285" s="686"/>
      <c r="O285" s="686"/>
      <c r="P285" s="686"/>
      <c r="Q285" s="686"/>
      <c r="R285" s="686"/>
      <c r="S285" s="686"/>
      <c r="T285" s="686"/>
      <c r="U285" s="686"/>
      <c r="V285" s="686"/>
      <c r="W285" s="688" t="s">
        <v>2461</v>
      </c>
      <c r="X285" s="673"/>
      <c r="Y285" s="673"/>
      <c r="Z285" s="673"/>
      <c r="AA285" s="673"/>
    </row>
    <row r="286" spans="1:27" ht="31" customHeight="1" x14ac:dyDescent="0.35">
      <c r="A286" s="289">
        <v>139</v>
      </c>
      <c r="B286" s="686" t="s">
        <v>186</v>
      </c>
      <c r="C286" s="686" t="s">
        <v>754</v>
      </c>
      <c r="D286" s="686" t="s">
        <v>438</v>
      </c>
      <c r="E286" s="686" t="s">
        <v>186</v>
      </c>
      <c r="F286" s="686"/>
      <c r="G286" s="686"/>
      <c r="H286" s="656">
        <v>57.32</v>
      </c>
      <c r="I286" s="686">
        <f>I284+F285</f>
        <v>10327.002</v>
      </c>
      <c r="J286" s="686">
        <v>324.19499999999999</v>
      </c>
      <c r="K286" s="686">
        <f>F285+F287</f>
        <v>712</v>
      </c>
      <c r="L286" s="686">
        <f>K286/2</f>
        <v>356</v>
      </c>
      <c r="M286" s="686">
        <v>322</v>
      </c>
      <c r="N286" s="686">
        <v>321</v>
      </c>
      <c r="O286" s="686">
        <v>643</v>
      </c>
      <c r="P286" s="686">
        <v>284</v>
      </c>
      <c r="Q286" s="686">
        <v>273</v>
      </c>
      <c r="R286" s="686">
        <v>557</v>
      </c>
      <c r="S286" s="686" t="s">
        <v>2462</v>
      </c>
      <c r="T286" s="686" t="s">
        <v>2463</v>
      </c>
      <c r="U286" s="686">
        <v>459812.40299999999</v>
      </c>
      <c r="V286" s="686">
        <v>2470702.1269999999</v>
      </c>
      <c r="W286" s="691" t="s">
        <v>2464</v>
      </c>
      <c r="X286" s="673" t="s">
        <v>195</v>
      </c>
      <c r="Y286" s="673" t="s">
        <v>195</v>
      </c>
      <c r="Z286" s="673" t="s">
        <v>195</v>
      </c>
      <c r="AA286" s="673" t="s">
        <v>195</v>
      </c>
    </row>
    <row r="287" spans="1:27" ht="31" customHeight="1" x14ac:dyDescent="0.35">
      <c r="A287" s="281"/>
      <c r="B287" s="686" t="s">
        <v>186</v>
      </c>
      <c r="C287" s="686"/>
      <c r="D287" s="686"/>
      <c r="E287" s="686"/>
      <c r="F287" s="686">
        <v>339</v>
      </c>
      <c r="G287" s="686"/>
      <c r="H287" s="656"/>
      <c r="I287" s="686"/>
      <c r="J287" s="686"/>
      <c r="K287" s="686"/>
      <c r="L287" s="686"/>
      <c r="M287" s="686"/>
      <c r="N287" s="686"/>
      <c r="O287" s="686"/>
      <c r="P287" s="686"/>
      <c r="Q287" s="686"/>
      <c r="R287" s="686"/>
      <c r="S287" s="686"/>
      <c r="T287" s="686"/>
      <c r="U287" s="686"/>
      <c r="V287" s="686"/>
      <c r="W287" s="688"/>
      <c r="X287" s="673"/>
      <c r="Y287" s="673"/>
      <c r="Z287" s="673"/>
      <c r="AA287" s="673"/>
    </row>
    <row r="288" spans="1:27" ht="31" customHeight="1" x14ac:dyDescent="0.35">
      <c r="A288" s="289">
        <v>140</v>
      </c>
      <c r="B288" s="686" t="s">
        <v>186</v>
      </c>
      <c r="C288" s="686" t="s">
        <v>755</v>
      </c>
      <c r="D288" s="686" t="s">
        <v>438</v>
      </c>
      <c r="E288" s="686" t="s">
        <v>186</v>
      </c>
      <c r="F288" s="686"/>
      <c r="G288" s="686"/>
      <c r="H288" s="656">
        <v>57.32</v>
      </c>
      <c r="I288" s="686">
        <f>I286+F287</f>
        <v>10666.002</v>
      </c>
      <c r="J288" s="686">
        <v>297.15499999999997</v>
      </c>
      <c r="K288" s="686">
        <f>F287+F289</f>
        <v>819</v>
      </c>
      <c r="L288" s="686">
        <f>K288/2</f>
        <v>409.5</v>
      </c>
      <c r="M288" s="686">
        <v>20</v>
      </c>
      <c r="N288" s="686">
        <v>226</v>
      </c>
      <c r="O288" s="686">
        <v>246</v>
      </c>
      <c r="P288" s="686">
        <v>68</v>
      </c>
      <c r="Q288" s="686">
        <v>230</v>
      </c>
      <c r="R288" s="686">
        <v>298</v>
      </c>
      <c r="S288" s="686" t="s">
        <v>2465</v>
      </c>
      <c r="T288" s="686" t="s">
        <v>2466</v>
      </c>
      <c r="U288" s="686">
        <v>460092.728</v>
      </c>
      <c r="V288" s="686">
        <v>2470511.4939999999</v>
      </c>
      <c r="W288" s="688" t="s">
        <v>2467</v>
      </c>
      <c r="X288" s="673" t="s">
        <v>195</v>
      </c>
      <c r="Y288" s="673" t="s">
        <v>195</v>
      </c>
      <c r="Z288" s="673" t="s">
        <v>195</v>
      </c>
      <c r="AA288" s="673" t="s">
        <v>195</v>
      </c>
    </row>
    <row r="289" spans="1:27" ht="31" customHeight="1" x14ac:dyDescent="0.35">
      <c r="A289" s="281"/>
      <c r="B289" s="686" t="s">
        <v>186</v>
      </c>
      <c r="C289" s="686"/>
      <c r="D289" s="686"/>
      <c r="E289" s="686"/>
      <c r="F289" s="686">
        <v>480</v>
      </c>
      <c r="G289" s="686"/>
      <c r="H289" s="65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8" t="s">
        <v>566</v>
      </c>
      <c r="X289" s="640"/>
      <c r="Y289" s="673"/>
      <c r="Z289" s="673"/>
      <c r="AA289" s="673"/>
    </row>
    <row r="290" spans="1:27" ht="31" customHeight="1" x14ac:dyDescent="0.35">
      <c r="A290" s="289">
        <v>141</v>
      </c>
      <c r="B290" s="686" t="s">
        <v>186</v>
      </c>
      <c r="C290" s="686" t="s">
        <v>756</v>
      </c>
      <c r="D290" s="686" t="s">
        <v>235</v>
      </c>
      <c r="E290" s="686" t="s">
        <v>186</v>
      </c>
      <c r="F290" s="686"/>
      <c r="G290" s="686"/>
      <c r="H290" s="656">
        <v>50.83</v>
      </c>
      <c r="I290" s="686">
        <f>I288+F289</f>
        <v>11146.002</v>
      </c>
      <c r="J290" s="686">
        <v>313.10399999999998</v>
      </c>
      <c r="K290" s="686">
        <f>F289+F291</f>
        <v>794</v>
      </c>
      <c r="L290" s="686">
        <f>K290/2</f>
        <v>397</v>
      </c>
      <c r="M290" s="686">
        <v>255</v>
      </c>
      <c r="N290" s="686">
        <v>131</v>
      </c>
      <c r="O290" s="686">
        <v>386</v>
      </c>
      <c r="P290" s="686">
        <v>253</v>
      </c>
      <c r="Q290" s="686">
        <v>136</v>
      </c>
      <c r="R290" s="686">
        <v>389</v>
      </c>
      <c r="S290" s="686" t="s">
        <v>2468</v>
      </c>
      <c r="T290" s="686" t="s">
        <v>2469</v>
      </c>
      <c r="U290" s="686">
        <v>460489.64799999999</v>
      </c>
      <c r="V290" s="686">
        <v>2470241.5720000002</v>
      </c>
      <c r="W290" s="688" t="s">
        <v>2467</v>
      </c>
      <c r="X290" s="640" t="s">
        <v>195</v>
      </c>
      <c r="Y290" s="673" t="s">
        <v>195</v>
      </c>
      <c r="Z290" s="673" t="s">
        <v>195</v>
      </c>
      <c r="AA290" s="673" t="s">
        <v>195</v>
      </c>
    </row>
    <row r="291" spans="1:27" ht="31" customHeight="1" x14ac:dyDescent="0.35">
      <c r="A291" s="281"/>
      <c r="B291" s="686" t="s">
        <v>186</v>
      </c>
      <c r="C291" s="686"/>
      <c r="D291" s="686"/>
      <c r="E291" s="686"/>
      <c r="F291" s="686">
        <v>314</v>
      </c>
      <c r="G291" s="686"/>
      <c r="H291" s="656"/>
      <c r="I291" s="686"/>
      <c r="J291" s="686"/>
      <c r="K291" s="686"/>
      <c r="L291" s="686"/>
      <c r="M291" s="686"/>
      <c r="N291" s="686"/>
      <c r="O291" s="686"/>
      <c r="P291" s="686"/>
      <c r="Q291" s="686"/>
      <c r="R291" s="686"/>
      <c r="S291" s="686"/>
      <c r="T291" s="686"/>
      <c r="U291" s="686"/>
      <c r="V291" s="686"/>
      <c r="W291" s="688"/>
      <c r="X291" s="692"/>
      <c r="Y291" s="692"/>
      <c r="Z291" s="692"/>
      <c r="AA291" s="673"/>
    </row>
    <row r="292" spans="1:27" ht="31" customHeight="1" x14ac:dyDescent="0.35">
      <c r="A292" s="289">
        <v>142</v>
      </c>
      <c r="B292" s="686" t="s">
        <v>186</v>
      </c>
      <c r="C292" s="686" t="s">
        <v>757</v>
      </c>
      <c r="D292" s="686" t="s">
        <v>45</v>
      </c>
      <c r="E292" s="686" t="s">
        <v>186</v>
      </c>
      <c r="F292" s="686"/>
      <c r="G292" s="686"/>
      <c r="H292" s="656">
        <v>53.83</v>
      </c>
      <c r="I292" s="686">
        <f>I290+F291</f>
        <v>11460.002</v>
      </c>
      <c r="J292" s="686">
        <v>314.96699999999998</v>
      </c>
      <c r="K292" s="686">
        <f>F291+F293</f>
        <v>813</v>
      </c>
      <c r="L292" s="686">
        <f>K292/2</f>
        <v>406.5</v>
      </c>
      <c r="M292" s="686">
        <v>184</v>
      </c>
      <c r="N292" s="686">
        <v>269</v>
      </c>
      <c r="O292" s="686">
        <v>452</v>
      </c>
      <c r="P292" s="686">
        <v>179</v>
      </c>
      <c r="Q292" s="686">
        <v>265</v>
      </c>
      <c r="R292" s="686">
        <v>444</v>
      </c>
      <c r="S292" s="686" t="s">
        <v>2470</v>
      </c>
      <c r="T292" s="686" t="s">
        <v>2471</v>
      </c>
      <c r="U292" s="686">
        <v>460749.30099999998</v>
      </c>
      <c r="V292" s="686">
        <v>2470064.997</v>
      </c>
      <c r="W292" s="688" t="s">
        <v>2467</v>
      </c>
      <c r="X292" s="692" t="s">
        <v>194</v>
      </c>
      <c r="Y292" s="692" t="s">
        <v>194</v>
      </c>
      <c r="Z292" s="692" t="s">
        <v>194</v>
      </c>
      <c r="AA292" s="673" t="s">
        <v>195</v>
      </c>
    </row>
    <row r="293" spans="1:27" ht="31" customHeight="1" x14ac:dyDescent="0.35">
      <c r="A293" s="281"/>
      <c r="B293" s="686" t="s">
        <v>186</v>
      </c>
      <c r="C293" s="686"/>
      <c r="D293" s="686"/>
      <c r="E293" s="686"/>
      <c r="F293" s="686">
        <v>499</v>
      </c>
      <c r="G293" s="686"/>
      <c r="H293" s="656"/>
      <c r="I293" s="686"/>
      <c r="J293" s="686"/>
      <c r="K293" s="686"/>
      <c r="L293" s="686"/>
      <c r="M293" s="686"/>
      <c r="N293" s="686"/>
      <c r="O293" s="686"/>
      <c r="P293" s="686"/>
      <c r="Q293" s="686"/>
      <c r="R293" s="686"/>
      <c r="S293" s="686"/>
      <c r="T293" s="686"/>
      <c r="U293" s="686"/>
      <c r="V293" s="686"/>
      <c r="W293" s="688" t="s">
        <v>464</v>
      </c>
      <c r="X293" s="692"/>
      <c r="Y293" s="692"/>
      <c r="Z293" s="692"/>
      <c r="AA293" s="673"/>
    </row>
    <row r="294" spans="1:27" ht="31" customHeight="1" x14ac:dyDescent="0.35">
      <c r="A294" s="289">
        <v>143</v>
      </c>
      <c r="B294" s="686" t="s">
        <v>758</v>
      </c>
      <c r="C294" s="686" t="s">
        <v>2765</v>
      </c>
      <c r="D294" s="686" t="s">
        <v>346</v>
      </c>
      <c r="E294" s="686" t="s">
        <v>2472</v>
      </c>
      <c r="F294" s="686"/>
      <c r="G294" s="686">
        <f>SUM(F285:F293)</f>
        <v>2005</v>
      </c>
      <c r="H294" s="656">
        <v>48.32</v>
      </c>
      <c r="I294" s="686">
        <f t="shared" ref="I294" si="185">I292+F293</f>
        <v>11959.002</v>
      </c>
      <c r="J294" s="686">
        <v>309.74</v>
      </c>
      <c r="K294" s="686">
        <f>F295+478</f>
        <v>866</v>
      </c>
      <c r="L294" s="686">
        <f>K294/2</f>
        <v>433</v>
      </c>
      <c r="M294" s="693">
        <v>223</v>
      </c>
      <c r="N294" s="693">
        <v>174</v>
      </c>
      <c r="O294" s="693">
        <v>397</v>
      </c>
      <c r="P294" s="693">
        <v>227</v>
      </c>
      <c r="Q294" s="693">
        <v>179</v>
      </c>
      <c r="R294" s="693">
        <v>406</v>
      </c>
      <c r="S294" s="693" t="s">
        <v>2473</v>
      </c>
      <c r="T294" s="693" t="s">
        <v>2474</v>
      </c>
      <c r="U294" s="694">
        <v>461161.83</v>
      </c>
      <c r="V294" s="694">
        <v>2469784.46</v>
      </c>
      <c r="W294" s="688" t="s">
        <v>2475</v>
      </c>
      <c r="X294" s="692" t="s">
        <v>194</v>
      </c>
      <c r="Y294" s="692" t="s">
        <v>194</v>
      </c>
      <c r="Z294" s="692" t="s">
        <v>194</v>
      </c>
      <c r="AA294" s="673" t="s">
        <v>195</v>
      </c>
    </row>
    <row r="295" spans="1:27" ht="31" customHeight="1" x14ac:dyDescent="0.35">
      <c r="A295" s="281"/>
      <c r="B295" s="686" t="s">
        <v>186</v>
      </c>
      <c r="C295" s="686"/>
      <c r="D295" s="686"/>
      <c r="E295" s="686"/>
      <c r="F295" s="686">
        <v>388</v>
      </c>
      <c r="G295" s="686"/>
      <c r="H295" s="656"/>
      <c r="I295" s="686"/>
      <c r="J295" s="686"/>
      <c r="K295" s="686"/>
      <c r="L295" s="686"/>
      <c r="M295" s="693"/>
      <c r="N295" s="693"/>
      <c r="O295" s="693"/>
      <c r="P295" s="693"/>
      <c r="Q295" s="693"/>
      <c r="R295" s="693"/>
      <c r="S295" s="693"/>
      <c r="T295" s="693"/>
      <c r="U295" s="694"/>
      <c r="V295" s="694"/>
      <c r="W295" s="688" t="s">
        <v>580</v>
      </c>
      <c r="X295" s="692"/>
      <c r="Y295" s="692"/>
      <c r="Z295" s="692"/>
      <c r="AA295" s="673"/>
    </row>
    <row r="296" spans="1:27" ht="31" customHeight="1" x14ac:dyDescent="0.35">
      <c r="A296" s="289">
        <v>144</v>
      </c>
      <c r="B296" s="686" t="s">
        <v>186</v>
      </c>
      <c r="C296" s="686" t="s">
        <v>759</v>
      </c>
      <c r="D296" s="686" t="s">
        <v>45</v>
      </c>
      <c r="E296" s="686" t="s">
        <v>186</v>
      </c>
      <c r="F296" s="686"/>
      <c r="G296" s="686"/>
      <c r="H296" s="656">
        <v>53.83</v>
      </c>
      <c r="I296" s="686">
        <f t="shared" ref="I296" si="186">I294+F295</f>
        <v>12347.002</v>
      </c>
      <c r="J296" s="686">
        <v>314.13299999999998</v>
      </c>
      <c r="K296" s="686">
        <f>F295+F297</f>
        <v>770</v>
      </c>
      <c r="L296" s="686">
        <f>K296/2</f>
        <v>385</v>
      </c>
      <c r="M296" s="693">
        <v>215</v>
      </c>
      <c r="N296" s="693">
        <v>243</v>
      </c>
      <c r="O296" s="693">
        <v>458</v>
      </c>
      <c r="P296" s="693">
        <v>210</v>
      </c>
      <c r="Q296" s="693">
        <v>230</v>
      </c>
      <c r="R296" s="693">
        <v>441</v>
      </c>
      <c r="S296" s="693" t="s">
        <v>2476</v>
      </c>
      <c r="T296" s="693" t="s">
        <v>2477</v>
      </c>
      <c r="U296" s="694">
        <v>461434.84100000001</v>
      </c>
      <c r="V296" s="694">
        <v>2469508.7629999998</v>
      </c>
      <c r="W296" s="688" t="s">
        <v>2475</v>
      </c>
      <c r="X296" s="692" t="s">
        <v>194</v>
      </c>
      <c r="Y296" s="692" t="s">
        <v>194</v>
      </c>
      <c r="Z296" s="692" t="s">
        <v>194</v>
      </c>
      <c r="AA296" s="673" t="s">
        <v>195</v>
      </c>
    </row>
    <row r="297" spans="1:27" ht="31" customHeight="1" x14ac:dyDescent="0.35">
      <c r="A297" s="281"/>
      <c r="B297" s="686" t="s">
        <v>186</v>
      </c>
      <c r="C297" s="686"/>
      <c r="D297" s="686"/>
      <c r="E297" s="686"/>
      <c r="F297" s="686">
        <v>382</v>
      </c>
      <c r="G297" s="686"/>
      <c r="H297" s="656"/>
      <c r="I297" s="686"/>
      <c r="J297" s="686"/>
      <c r="K297" s="686"/>
      <c r="L297" s="686"/>
      <c r="M297" s="693"/>
      <c r="N297" s="693"/>
      <c r="O297" s="693"/>
      <c r="P297" s="693"/>
      <c r="Q297" s="693"/>
      <c r="R297" s="693"/>
      <c r="S297" s="693"/>
      <c r="T297" s="693"/>
      <c r="U297" s="694"/>
      <c r="V297" s="694"/>
      <c r="W297" s="688" t="s">
        <v>760</v>
      </c>
      <c r="X297" s="692"/>
      <c r="Y297" s="692"/>
      <c r="Z297" s="692"/>
      <c r="AA297" s="673"/>
    </row>
    <row r="298" spans="1:27" ht="31" customHeight="1" x14ac:dyDescent="0.35">
      <c r="A298" s="289">
        <v>145</v>
      </c>
      <c r="B298" s="686" t="s">
        <v>186</v>
      </c>
      <c r="C298" s="686" t="s">
        <v>761</v>
      </c>
      <c r="D298" s="686" t="s">
        <v>45</v>
      </c>
      <c r="E298" s="686" t="s">
        <v>186</v>
      </c>
      <c r="F298" s="686"/>
      <c r="G298" s="686"/>
      <c r="H298" s="656">
        <v>53.83</v>
      </c>
      <c r="I298" s="686">
        <f>I296+F297</f>
        <v>12729.002</v>
      </c>
      <c r="J298" s="686">
        <v>303.19900000000001</v>
      </c>
      <c r="K298" s="686">
        <f>F297+F299</f>
        <v>819</v>
      </c>
      <c r="L298" s="686">
        <f>K298/2</f>
        <v>409.5</v>
      </c>
      <c r="M298" s="693">
        <v>140</v>
      </c>
      <c r="N298" s="693">
        <v>158</v>
      </c>
      <c r="O298" s="693">
        <v>298</v>
      </c>
      <c r="P298" s="693">
        <v>153</v>
      </c>
      <c r="Q298" s="693">
        <v>169</v>
      </c>
      <c r="R298" s="693">
        <v>322</v>
      </c>
      <c r="S298" s="693" t="s">
        <v>2478</v>
      </c>
      <c r="T298" s="693" t="s">
        <v>2479</v>
      </c>
      <c r="U298" s="694">
        <v>461703.63099999999</v>
      </c>
      <c r="V298" s="694">
        <v>2469237.3289999999</v>
      </c>
      <c r="W298" s="688" t="s">
        <v>2475</v>
      </c>
      <c r="X298" s="692" t="s">
        <v>194</v>
      </c>
      <c r="Y298" s="692" t="s">
        <v>194</v>
      </c>
      <c r="Z298" s="692" t="s">
        <v>194</v>
      </c>
      <c r="AA298" s="673" t="s">
        <v>195</v>
      </c>
    </row>
    <row r="299" spans="1:27" ht="31" customHeight="1" x14ac:dyDescent="0.35">
      <c r="A299" s="281"/>
      <c r="B299" s="686" t="s">
        <v>186</v>
      </c>
      <c r="C299" s="686"/>
      <c r="D299" s="686"/>
      <c r="E299" s="686"/>
      <c r="F299" s="686">
        <v>437</v>
      </c>
      <c r="G299" s="686"/>
      <c r="H299" s="656"/>
      <c r="I299" s="686"/>
      <c r="J299" s="686"/>
      <c r="K299" s="686"/>
      <c r="L299" s="686"/>
      <c r="M299" s="693"/>
      <c r="N299" s="693"/>
      <c r="O299" s="693"/>
      <c r="P299" s="693"/>
      <c r="Q299" s="693"/>
      <c r="R299" s="693"/>
      <c r="S299" s="693"/>
      <c r="T299" s="693"/>
      <c r="U299" s="694"/>
      <c r="V299" s="694"/>
      <c r="W299" s="688" t="s">
        <v>580</v>
      </c>
      <c r="X299" s="692"/>
      <c r="Y299" s="692"/>
      <c r="Z299" s="692"/>
      <c r="AA299" s="673"/>
    </row>
    <row r="300" spans="1:27" ht="31" customHeight="1" x14ac:dyDescent="0.35">
      <c r="A300" s="289">
        <v>146</v>
      </c>
      <c r="B300" s="686" t="s">
        <v>186</v>
      </c>
      <c r="C300" s="686" t="s">
        <v>762</v>
      </c>
      <c r="D300" s="686" t="s">
        <v>49</v>
      </c>
      <c r="E300" s="686" t="s">
        <v>186</v>
      </c>
      <c r="F300" s="686"/>
      <c r="G300" s="686"/>
      <c r="H300" s="656">
        <v>59.83</v>
      </c>
      <c r="I300" s="686">
        <f>I298+F299</f>
        <v>13166.002</v>
      </c>
      <c r="J300" s="686">
        <v>307.74900000000002</v>
      </c>
      <c r="K300" s="686">
        <f>F299+F301</f>
        <v>822</v>
      </c>
      <c r="L300" s="686">
        <f>K300/2</f>
        <v>411</v>
      </c>
      <c r="M300" s="693">
        <v>250</v>
      </c>
      <c r="N300" s="693">
        <v>213</v>
      </c>
      <c r="O300" s="693">
        <v>463</v>
      </c>
      <c r="P300" s="693">
        <v>239</v>
      </c>
      <c r="Q300" s="693">
        <v>212</v>
      </c>
      <c r="R300" s="693">
        <v>452</v>
      </c>
      <c r="S300" s="693" t="s">
        <v>2480</v>
      </c>
      <c r="T300" s="693" t="s">
        <v>2481</v>
      </c>
      <c r="U300" s="694">
        <v>462011.12</v>
      </c>
      <c r="V300" s="694">
        <v>2468926.8149999999</v>
      </c>
      <c r="W300" s="695" t="s">
        <v>2722</v>
      </c>
      <c r="X300" s="692" t="s">
        <v>194</v>
      </c>
      <c r="Y300" s="692" t="s">
        <v>194</v>
      </c>
      <c r="Z300" s="692" t="s">
        <v>194</v>
      </c>
      <c r="AA300" s="673" t="s">
        <v>195</v>
      </c>
    </row>
    <row r="301" spans="1:27" ht="31" customHeight="1" x14ac:dyDescent="0.35">
      <c r="A301" s="281"/>
      <c r="B301" s="686" t="s">
        <v>186</v>
      </c>
      <c r="C301" s="686"/>
      <c r="D301" s="686"/>
      <c r="E301" s="686"/>
      <c r="F301" s="686">
        <v>385</v>
      </c>
      <c r="G301" s="686"/>
      <c r="H301" s="656"/>
      <c r="I301" s="686"/>
      <c r="J301" s="686"/>
      <c r="K301" s="686"/>
      <c r="L301" s="686"/>
      <c r="M301" s="693"/>
      <c r="N301" s="693"/>
      <c r="O301" s="693"/>
      <c r="P301" s="693"/>
      <c r="Q301" s="693"/>
      <c r="R301" s="693"/>
      <c r="S301" s="693"/>
      <c r="T301" s="693"/>
      <c r="U301" s="694"/>
      <c r="V301" s="694"/>
      <c r="W301" s="688" t="s">
        <v>763</v>
      </c>
      <c r="X301" s="692"/>
      <c r="Y301" s="692"/>
      <c r="Z301" s="692"/>
      <c r="AA301" s="673"/>
    </row>
    <row r="302" spans="1:27" ht="31" customHeight="1" x14ac:dyDescent="0.35">
      <c r="A302" s="289">
        <v>147</v>
      </c>
      <c r="B302" s="686" t="s">
        <v>186</v>
      </c>
      <c r="C302" s="686" t="s">
        <v>764</v>
      </c>
      <c r="D302" s="686" t="s">
        <v>45</v>
      </c>
      <c r="E302" s="686" t="s">
        <v>186</v>
      </c>
      <c r="F302" s="686"/>
      <c r="G302" s="686"/>
      <c r="H302" s="656">
        <v>56.83</v>
      </c>
      <c r="I302" s="686">
        <f>I300+F301</f>
        <v>13551.002</v>
      </c>
      <c r="J302" s="686">
        <v>309.62299999999999</v>
      </c>
      <c r="K302" s="686">
        <f>F301+F303</f>
        <v>821</v>
      </c>
      <c r="L302" s="686">
        <f>K302/2</f>
        <v>410.5</v>
      </c>
      <c r="M302" s="693">
        <v>203</v>
      </c>
      <c r="N302" s="693">
        <v>203</v>
      </c>
      <c r="O302" s="693">
        <v>406</v>
      </c>
      <c r="P302" s="693">
        <v>205</v>
      </c>
      <c r="Q302" s="693">
        <v>206</v>
      </c>
      <c r="R302" s="693">
        <v>411</v>
      </c>
      <c r="S302" s="693" t="s">
        <v>2482</v>
      </c>
      <c r="T302" s="693" t="s">
        <v>2483</v>
      </c>
      <c r="U302" s="694">
        <v>462282.02100000001</v>
      </c>
      <c r="V302" s="694">
        <v>2468653.25</v>
      </c>
      <c r="W302" s="688" t="s">
        <v>2484</v>
      </c>
      <c r="X302" s="692" t="s">
        <v>194</v>
      </c>
      <c r="Y302" s="692" t="s">
        <v>194</v>
      </c>
      <c r="Z302" s="692" t="s">
        <v>194</v>
      </c>
      <c r="AA302" s="673" t="s">
        <v>195</v>
      </c>
    </row>
    <row r="303" spans="1:27" ht="31" customHeight="1" x14ac:dyDescent="0.35">
      <c r="A303" s="281"/>
      <c r="B303" s="686" t="s">
        <v>186</v>
      </c>
      <c r="C303" s="686"/>
      <c r="D303" s="686"/>
      <c r="E303" s="686"/>
      <c r="F303" s="686">
        <v>436</v>
      </c>
      <c r="G303" s="686"/>
      <c r="H303" s="656"/>
      <c r="I303" s="686"/>
      <c r="J303" s="686"/>
      <c r="K303" s="686"/>
      <c r="L303" s="686"/>
      <c r="M303" s="693"/>
      <c r="N303" s="693"/>
      <c r="O303" s="693"/>
      <c r="P303" s="693"/>
      <c r="Q303" s="693"/>
      <c r="R303" s="693"/>
      <c r="S303" s="693"/>
      <c r="T303" s="693"/>
      <c r="U303" s="694"/>
      <c r="V303" s="694"/>
      <c r="W303" s="688" t="s">
        <v>580</v>
      </c>
      <c r="X303" s="692"/>
      <c r="Y303" s="692"/>
      <c r="Z303" s="692"/>
      <c r="AA303" s="673"/>
    </row>
    <row r="304" spans="1:27" ht="31" customHeight="1" x14ac:dyDescent="0.35">
      <c r="A304" s="289">
        <v>148</v>
      </c>
      <c r="B304" s="686" t="s">
        <v>186</v>
      </c>
      <c r="C304" s="686" t="s">
        <v>765</v>
      </c>
      <c r="D304" s="686" t="s">
        <v>49</v>
      </c>
      <c r="E304" s="686" t="s">
        <v>186</v>
      </c>
      <c r="F304" s="686"/>
      <c r="G304" s="686"/>
      <c r="H304" s="656">
        <v>58.33</v>
      </c>
      <c r="I304" s="686">
        <f>I302+F303</f>
        <v>13987.002</v>
      </c>
      <c r="J304" s="686">
        <v>311.25400000000002</v>
      </c>
      <c r="K304" s="686">
        <f>F303+F305</f>
        <v>849</v>
      </c>
      <c r="L304" s="686">
        <f>K304/2</f>
        <v>424.5</v>
      </c>
      <c r="M304" s="693">
        <v>229</v>
      </c>
      <c r="N304" s="693">
        <v>192</v>
      </c>
      <c r="O304" s="693">
        <v>421</v>
      </c>
      <c r="P304" s="693">
        <v>226</v>
      </c>
      <c r="Q304" s="693">
        <v>197</v>
      </c>
      <c r="R304" s="693">
        <v>423</v>
      </c>
      <c r="S304" s="693" t="s">
        <v>2485</v>
      </c>
      <c r="T304" s="693" t="s">
        <v>2486</v>
      </c>
      <c r="U304" s="694">
        <v>462588.80699999997</v>
      </c>
      <c r="V304" s="694">
        <v>2468343.446</v>
      </c>
      <c r="W304" s="688" t="s">
        <v>2484</v>
      </c>
      <c r="X304" s="692" t="s">
        <v>194</v>
      </c>
      <c r="Y304" s="692" t="s">
        <v>194</v>
      </c>
      <c r="Z304" s="692" t="s">
        <v>194</v>
      </c>
      <c r="AA304" s="673" t="s">
        <v>195</v>
      </c>
    </row>
    <row r="305" spans="1:27" ht="31" customHeight="1" x14ac:dyDescent="0.35">
      <c r="A305" s="281"/>
      <c r="B305" s="686" t="s">
        <v>186</v>
      </c>
      <c r="C305" s="686"/>
      <c r="D305" s="686"/>
      <c r="E305" s="686"/>
      <c r="F305" s="686">
        <v>413</v>
      </c>
      <c r="G305" s="686"/>
      <c r="H305" s="656"/>
      <c r="I305" s="686"/>
      <c r="J305" s="686"/>
      <c r="K305" s="686"/>
      <c r="L305" s="686"/>
      <c r="M305" s="693"/>
      <c r="N305" s="693"/>
      <c r="O305" s="693"/>
      <c r="P305" s="693"/>
      <c r="Q305" s="693"/>
      <c r="R305" s="693"/>
      <c r="S305" s="693"/>
      <c r="T305" s="693"/>
      <c r="U305" s="694"/>
      <c r="V305" s="694"/>
      <c r="W305" s="688" t="s">
        <v>766</v>
      </c>
      <c r="X305" s="692"/>
      <c r="Y305" s="692"/>
      <c r="Z305" s="692"/>
      <c r="AA305" s="673"/>
    </row>
    <row r="306" spans="1:27" ht="31" customHeight="1" x14ac:dyDescent="0.35">
      <c r="A306" s="289">
        <v>149</v>
      </c>
      <c r="B306" s="686" t="s">
        <v>767</v>
      </c>
      <c r="C306" s="686" t="s">
        <v>768</v>
      </c>
      <c r="D306" s="686" t="s">
        <v>346</v>
      </c>
      <c r="E306" s="686" t="s">
        <v>2487</v>
      </c>
      <c r="F306" s="686"/>
      <c r="G306" s="686">
        <f>SUM(F294:F305)</f>
        <v>2441</v>
      </c>
      <c r="H306" s="656">
        <v>48.32</v>
      </c>
      <c r="I306" s="686">
        <f>I304+F305</f>
        <v>14400.002</v>
      </c>
      <c r="J306" s="686">
        <v>316.71800000000002</v>
      </c>
      <c r="K306" s="686">
        <f>F305+F307</f>
        <v>818</v>
      </c>
      <c r="L306" s="686">
        <f>K306/2</f>
        <v>409</v>
      </c>
      <c r="M306" s="693">
        <v>227</v>
      </c>
      <c r="N306" s="693">
        <v>313</v>
      </c>
      <c r="O306" s="693">
        <v>540</v>
      </c>
      <c r="P306" s="693">
        <v>223</v>
      </c>
      <c r="Q306" s="693">
        <v>288</v>
      </c>
      <c r="R306" s="693">
        <v>511</v>
      </c>
      <c r="S306" s="693" t="s">
        <v>2488</v>
      </c>
      <c r="T306" s="693" t="s">
        <v>2489</v>
      </c>
      <c r="U306" s="694">
        <v>462879.45699999999</v>
      </c>
      <c r="V306" s="694">
        <v>2468049.9360000002</v>
      </c>
      <c r="W306" s="688" t="s">
        <v>2484</v>
      </c>
      <c r="X306" s="692" t="s">
        <v>194</v>
      </c>
      <c r="Y306" s="692" t="s">
        <v>194</v>
      </c>
      <c r="Z306" s="692" t="s">
        <v>194</v>
      </c>
      <c r="AA306" s="673" t="s">
        <v>195</v>
      </c>
    </row>
    <row r="307" spans="1:27" ht="31" customHeight="1" x14ac:dyDescent="0.35">
      <c r="A307" s="281"/>
      <c r="B307" s="686" t="s">
        <v>186</v>
      </c>
      <c r="C307" s="686"/>
      <c r="D307" s="686"/>
      <c r="E307" s="686"/>
      <c r="F307" s="686">
        <v>405</v>
      </c>
      <c r="G307" s="686"/>
      <c r="H307" s="656"/>
      <c r="I307" s="686"/>
      <c r="J307" s="686"/>
      <c r="K307" s="686"/>
      <c r="L307" s="686"/>
      <c r="M307" s="693"/>
      <c r="N307" s="693"/>
      <c r="O307" s="693"/>
      <c r="P307" s="693"/>
      <c r="Q307" s="693"/>
      <c r="R307" s="693"/>
      <c r="S307" s="693"/>
      <c r="T307" s="693"/>
      <c r="U307" s="694"/>
      <c r="V307" s="694"/>
      <c r="W307" s="688" t="s">
        <v>769</v>
      </c>
      <c r="X307" s="692"/>
      <c r="Y307" s="692"/>
      <c r="Z307" s="692"/>
      <c r="AA307" s="673"/>
    </row>
    <row r="308" spans="1:27" ht="31" customHeight="1" x14ac:dyDescent="0.35">
      <c r="A308" s="289">
        <v>150</v>
      </c>
      <c r="B308" s="686" t="s">
        <v>186</v>
      </c>
      <c r="C308" s="686" t="s">
        <v>770</v>
      </c>
      <c r="D308" s="686" t="s">
        <v>45</v>
      </c>
      <c r="E308" s="686" t="s">
        <v>186</v>
      </c>
      <c r="F308" s="686"/>
      <c r="G308" s="686"/>
      <c r="H308" s="656">
        <v>53.83</v>
      </c>
      <c r="I308" s="686">
        <f>I306+F307</f>
        <v>14805.002</v>
      </c>
      <c r="J308" s="686">
        <v>299.07900000000001</v>
      </c>
      <c r="K308" s="686">
        <f>F307+F309</f>
        <v>756</v>
      </c>
      <c r="L308" s="686">
        <f>K308/2</f>
        <v>378</v>
      </c>
      <c r="M308" s="693">
        <v>118</v>
      </c>
      <c r="N308" s="693">
        <v>198</v>
      </c>
      <c r="O308" s="693">
        <v>315</v>
      </c>
      <c r="P308" s="693">
        <v>144</v>
      </c>
      <c r="Q308" s="693">
        <v>189</v>
      </c>
      <c r="R308" s="693">
        <v>332</v>
      </c>
      <c r="S308" s="693" t="s">
        <v>2490</v>
      </c>
      <c r="T308" s="693" t="s">
        <v>2491</v>
      </c>
      <c r="U308" s="694">
        <v>463106.32199999999</v>
      </c>
      <c r="V308" s="694">
        <v>2467714.44</v>
      </c>
      <c r="W308" s="688" t="s">
        <v>2484</v>
      </c>
      <c r="X308" s="692" t="s">
        <v>194</v>
      </c>
      <c r="Y308" s="692" t="s">
        <v>194</v>
      </c>
      <c r="Z308" s="692" t="s">
        <v>194</v>
      </c>
      <c r="AA308" s="673" t="s">
        <v>195</v>
      </c>
    </row>
    <row r="309" spans="1:27" ht="31" customHeight="1" x14ac:dyDescent="0.35">
      <c r="A309" s="281"/>
      <c r="B309" s="686" t="s">
        <v>186</v>
      </c>
      <c r="C309" s="686"/>
      <c r="D309" s="686"/>
      <c r="E309" s="686"/>
      <c r="F309" s="686">
        <v>351</v>
      </c>
      <c r="G309" s="686"/>
      <c r="H309" s="656"/>
      <c r="I309" s="686"/>
      <c r="J309" s="686"/>
      <c r="K309" s="686"/>
      <c r="L309" s="686"/>
      <c r="M309" s="693"/>
      <c r="N309" s="693"/>
      <c r="O309" s="693"/>
      <c r="P309" s="693"/>
      <c r="Q309" s="693"/>
      <c r="R309" s="693"/>
      <c r="S309" s="693"/>
      <c r="T309" s="693"/>
      <c r="U309" s="694"/>
      <c r="V309" s="694"/>
      <c r="W309" s="688" t="s">
        <v>771</v>
      </c>
      <c r="X309" s="692"/>
      <c r="Y309" s="692"/>
      <c r="Z309" s="692"/>
      <c r="AA309" s="673"/>
    </row>
    <row r="310" spans="1:27" ht="31" customHeight="1" x14ac:dyDescent="0.35">
      <c r="A310" s="289">
        <v>151</v>
      </c>
      <c r="B310" s="686" t="s">
        <v>772</v>
      </c>
      <c r="C310" s="686" t="s">
        <v>773</v>
      </c>
      <c r="D310" s="686" t="s">
        <v>323</v>
      </c>
      <c r="E310" s="686" t="s">
        <v>2492</v>
      </c>
      <c r="F310" s="686"/>
      <c r="G310" s="686">
        <f>F309+F307</f>
        <v>756</v>
      </c>
      <c r="H310" s="656">
        <v>48.32</v>
      </c>
      <c r="I310" s="686">
        <f>I308+F309</f>
        <v>15156.002</v>
      </c>
      <c r="J310" s="686">
        <v>290.79399999999998</v>
      </c>
      <c r="K310" s="686">
        <f>F309+F311</f>
        <v>720.995</v>
      </c>
      <c r="L310" s="686">
        <f>K310/2</f>
        <v>360.4975</v>
      </c>
      <c r="M310" s="693">
        <v>130</v>
      </c>
      <c r="N310" s="693">
        <v>215</v>
      </c>
      <c r="O310" s="693">
        <v>345</v>
      </c>
      <c r="P310" s="693">
        <v>139</v>
      </c>
      <c r="Q310" s="693">
        <v>207</v>
      </c>
      <c r="R310" s="693">
        <v>346</v>
      </c>
      <c r="S310" s="693" t="s">
        <v>2493</v>
      </c>
      <c r="T310" s="693" t="s">
        <v>2494</v>
      </c>
      <c r="U310" s="694">
        <v>463302.74</v>
      </c>
      <c r="V310" s="694">
        <v>2467423.9700000002</v>
      </c>
      <c r="W310" s="688" t="s">
        <v>2484</v>
      </c>
      <c r="X310" s="692" t="s">
        <v>194</v>
      </c>
      <c r="Y310" s="692" t="s">
        <v>194</v>
      </c>
      <c r="Z310" s="692" t="s">
        <v>194</v>
      </c>
      <c r="AA310" s="673" t="s">
        <v>195</v>
      </c>
    </row>
    <row r="311" spans="1:27" ht="31" customHeight="1" x14ac:dyDescent="0.35">
      <c r="A311" s="281"/>
      <c r="B311" s="686" t="s">
        <v>186</v>
      </c>
      <c r="C311" s="686"/>
      <c r="D311" s="686"/>
      <c r="E311" s="686"/>
      <c r="F311" s="686">
        <v>369.995</v>
      </c>
      <c r="G311" s="686"/>
      <c r="H311" s="656"/>
      <c r="I311" s="686"/>
      <c r="J311" s="686"/>
      <c r="K311" s="686"/>
      <c r="L311" s="686"/>
      <c r="M311" s="693"/>
      <c r="N311" s="693"/>
      <c r="O311" s="693"/>
      <c r="P311" s="693"/>
      <c r="Q311" s="693"/>
      <c r="R311" s="693"/>
      <c r="S311" s="693"/>
      <c r="T311" s="693"/>
      <c r="U311" s="694"/>
      <c r="V311" s="694"/>
      <c r="W311" s="688" t="s">
        <v>774</v>
      </c>
      <c r="X311" s="692"/>
      <c r="Y311" s="692"/>
      <c r="Z311" s="692"/>
      <c r="AA311" s="673"/>
    </row>
    <row r="312" spans="1:27" ht="31" customHeight="1" x14ac:dyDescent="0.35">
      <c r="A312" s="289">
        <v>152</v>
      </c>
      <c r="B312" s="686" t="s">
        <v>775</v>
      </c>
      <c r="C312" s="686" t="s">
        <v>776</v>
      </c>
      <c r="D312" s="686" t="s">
        <v>245</v>
      </c>
      <c r="E312" s="686" t="s">
        <v>777</v>
      </c>
      <c r="F312" s="686"/>
      <c r="G312" s="686">
        <f>F311</f>
        <v>369.995</v>
      </c>
      <c r="H312" s="656">
        <v>48.32</v>
      </c>
      <c r="I312" s="686">
        <f>I310+F311</f>
        <v>15525.997000000001</v>
      </c>
      <c r="J312" s="686">
        <v>284.78899999999999</v>
      </c>
      <c r="K312" s="686">
        <f>F311+F313</f>
        <v>721.995</v>
      </c>
      <c r="L312" s="686">
        <f>K312/2</f>
        <v>360.9975</v>
      </c>
      <c r="M312" s="693">
        <v>155</v>
      </c>
      <c r="N312" s="693">
        <v>194</v>
      </c>
      <c r="O312" s="693">
        <v>349</v>
      </c>
      <c r="P312" s="693">
        <v>164</v>
      </c>
      <c r="Q312" s="693">
        <v>190</v>
      </c>
      <c r="R312" s="693">
        <v>354</v>
      </c>
      <c r="S312" s="693" t="s">
        <v>2495</v>
      </c>
      <c r="T312" s="693" t="s">
        <v>2496</v>
      </c>
      <c r="U312" s="694">
        <v>463290.44</v>
      </c>
      <c r="V312" s="694">
        <v>2467054.1800000002</v>
      </c>
      <c r="W312" s="688" t="s">
        <v>2484</v>
      </c>
      <c r="X312" s="692" t="s">
        <v>194</v>
      </c>
      <c r="Y312" s="692" t="s">
        <v>194</v>
      </c>
      <c r="Z312" s="692" t="s">
        <v>194</v>
      </c>
      <c r="AA312" s="673" t="s">
        <v>195</v>
      </c>
    </row>
    <row r="313" spans="1:27" ht="31" customHeight="1" x14ac:dyDescent="0.35">
      <c r="A313" s="281"/>
      <c r="B313" s="686" t="s">
        <v>186</v>
      </c>
      <c r="C313" s="686"/>
      <c r="D313" s="686"/>
      <c r="E313" s="686"/>
      <c r="F313" s="686">
        <v>352</v>
      </c>
      <c r="G313" s="686"/>
      <c r="H313" s="656"/>
      <c r="I313" s="686"/>
      <c r="J313" s="686"/>
      <c r="K313" s="686"/>
      <c r="L313" s="686"/>
      <c r="M313" s="693"/>
      <c r="N313" s="693"/>
      <c r="O313" s="693"/>
      <c r="P313" s="693"/>
      <c r="Q313" s="693"/>
      <c r="R313" s="693"/>
      <c r="S313" s="693"/>
      <c r="T313" s="693"/>
      <c r="U313" s="694"/>
      <c r="V313" s="694"/>
      <c r="W313" s="688" t="s">
        <v>560</v>
      </c>
      <c r="X313" s="692"/>
      <c r="Y313" s="692"/>
      <c r="Z313" s="692"/>
      <c r="AA313" s="673"/>
    </row>
    <row r="314" spans="1:27" ht="31" customHeight="1" x14ac:dyDescent="0.35">
      <c r="A314" s="289">
        <v>153</v>
      </c>
      <c r="B314" s="686" t="s">
        <v>186</v>
      </c>
      <c r="C314" s="686" t="s">
        <v>778</v>
      </c>
      <c r="D314" s="686" t="s">
        <v>45</v>
      </c>
      <c r="E314" s="686" t="s">
        <v>186</v>
      </c>
      <c r="F314" s="686"/>
      <c r="G314" s="686"/>
      <c r="H314" s="656">
        <v>53.83</v>
      </c>
      <c r="I314" s="686">
        <f>I312+F313</f>
        <v>15877.997000000001</v>
      </c>
      <c r="J314" s="686">
        <v>281.24900000000002</v>
      </c>
      <c r="K314" s="686">
        <f>F313+F315</f>
        <v>784</v>
      </c>
      <c r="L314" s="686">
        <f>K314/2</f>
        <v>392</v>
      </c>
      <c r="M314" s="693">
        <v>159</v>
      </c>
      <c r="N314" s="693">
        <v>205</v>
      </c>
      <c r="O314" s="693">
        <v>364</v>
      </c>
      <c r="P314" s="693">
        <v>163</v>
      </c>
      <c r="Q314" s="693">
        <v>208</v>
      </c>
      <c r="R314" s="693">
        <v>372</v>
      </c>
      <c r="S314" s="693" t="s">
        <v>2497</v>
      </c>
      <c r="T314" s="693" t="s">
        <v>2498</v>
      </c>
      <c r="U314" s="694">
        <v>463561.78100000002</v>
      </c>
      <c r="V314" s="694">
        <v>2466829.952</v>
      </c>
      <c r="W314" s="688" t="s">
        <v>2484</v>
      </c>
      <c r="X314" s="692" t="s">
        <v>194</v>
      </c>
      <c r="Y314" s="692" t="s">
        <v>194</v>
      </c>
      <c r="Z314" s="692" t="s">
        <v>194</v>
      </c>
      <c r="AA314" s="673" t="s">
        <v>195</v>
      </c>
    </row>
    <row r="315" spans="1:27" ht="31" customHeight="1" x14ac:dyDescent="0.35">
      <c r="A315" s="281"/>
      <c r="B315" s="686" t="s">
        <v>186</v>
      </c>
      <c r="C315" s="686"/>
      <c r="D315" s="686"/>
      <c r="E315" s="686"/>
      <c r="F315" s="686">
        <v>432</v>
      </c>
      <c r="G315" s="686"/>
      <c r="H315" s="656"/>
      <c r="I315" s="686"/>
      <c r="J315" s="686"/>
      <c r="K315" s="686"/>
      <c r="L315" s="686"/>
      <c r="M315" s="693"/>
      <c r="N315" s="693"/>
      <c r="O315" s="693"/>
      <c r="P315" s="693"/>
      <c r="Q315" s="693"/>
      <c r="R315" s="693"/>
      <c r="S315" s="693"/>
      <c r="T315" s="693"/>
      <c r="U315" s="694"/>
      <c r="V315" s="694"/>
      <c r="W315" s="688" t="s">
        <v>779</v>
      </c>
      <c r="X315" s="692"/>
      <c r="Y315" s="692"/>
      <c r="Z315" s="692"/>
      <c r="AA315" s="673"/>
    </row>
    <row r="316" spans="1:27" ht="31" customHeight="1" x14ac:dyDescent="0.35">
      <c r="A316" s="289">
        <v>154</v>
      </c>
      <c r="B316" s="686" t="s">
        <v>186</v>
      </c>
      <c r="C316" s="686" t="s">
        <v>780</v>
      </c>
      <c r="D316" s="686" t="s">
        <v>65</v>
      </c>
      <c r="E316" s="686" t="s">
        <v>186</v>
      </c>
      <c r="F316" s="686"/>
      <c r="G316" s="686"/>
      <c r="H316" s="656">
        <v>59.83</v>
      </c>
      <c r="I316" s="686">
        <f>I314+F315</f>
        <v>16309.997000000001</v>
      </c>
      <c r="J316" s="686">
        <v>277.97000000000003</v>
      </c>
      <c r="K316" s="686">
        <f>F315+F317</f>
        <v>849</v>
      </c>
      <c r="L316" s="686">
        <f>K316/2</f>
        <v>424.5</v>
      </c>
      <c r="M316" s="693">
        <v>228</v>
      </c>
      <c r="N316" s="693">
        <v>222</v>
      </c>
      <c r="O316" s="693">
        <v>450</v>
      </c>
      <c r="P316" s="693">
        <v>225</v>
      </c>
      <c r="Q316" s="693">
        <v>219</v>
      </c>
      <c r="R316" s="693">
        <v>445</v>
      </c>
      <c r="S316" s="693" t="s">
        <v>2499</v>
      </c>
      <c r="T316" s="693" t="s">
        <v>2500</v>
      </c>
      <c r="U316" s="694">
        <v>463894.79</v>
      </c>
      <c r="V316" s="694">
        <v>2466554.7629999998</v>
      </c>
      <c r="W316" s="690" t="s">
        <v>2723</v>
      </c>
      <c r="X316" s="692" t="s">
        <v>194</v>
      </c>
      <c r="Y316" s="692" t="s">
        <v>194</v>
      </c>
      <c r="Z316" s="692" t="s">
        <v>194</v>
      </c>
      <c r="AA316" s="673" t="s">
        <v>195</v>
      </c>
    </row>
    <row r="317" spans="1:27" ht="31" customHeight="1" x14ac:dyDescent="0.35">
      <c r="A317" s="281"/>
      <c r="B317" s="686" t="s">
        <v>186</v>
      </c>
      <c r="C317" s="686"/>
      <c r="D317" s="686"/>
      <c r="E317" s="686"/>
      <c r="F317" s="686">
        <v>417</v>
      </c>
      <c r="G317" s="686"/>
      <c r="H317" s="656"/>
      <c r="I317" s="686"/>
      <c r="J317" s="686"/>
      <c r="K317" s="686"/>
      <c r="L317" s="686"/>
      <c r="M317" s="693"/>
      <c r="N317" s="693"/>
      <c r="O317" s="693"/>
      <c r="P317" s="693"/>
      <c r="Q317" s="693"/>
      <c r="R317" s="693"/>
      <c r="S317" s="693"/>
      <c r="T317" s="693"/>
      <c r="U317" s="694"/>
      <c r="V317" s="694"/>
      <c r="W317" s="688" t="s">
        <v>310</v>
      </c>
      <c r="X317" s="692"/>
      <c r="Y317" s="692"/>
      <c r="Z317" s="692"/>
      <c r="AA317" s="673"/>
    </row>
    <row r="318" spans="1:27" ht="31" customHeight="1" x14ac:dyDescent="0.35">
      <c r="A318" s="289">
        <v>155</v>
      </c>
      <c r="B318" s="686" t="s">
        <v>186</v>
      </c>
      <c r="C318" s="686" t="s">
        <v>781</v>
      </c>
      <c r="D318" s="686" t="s">
        <v>65</v>
      </c>
      <c r="E318" s="686" t="s">
        <v>186</v>
      </c>
      <c r="F318" s="686"/>
      <c r="G318" s="686"/>
      <c r="H318" s="656">
        <v>59.83</v>
      </c>
      <c r="I318" s="686">
        <f>I316+F317</f>
        <v>16726.997000000003</v>
      </c>
      <c r="J318" s="686">
        <v>274.86700000000002</v>
      </c>
      <c r="K318" s="686">
        <f>F317+F319</f>
        <v>845</v>
      </c>
      <c r="L318" s="686">
        <f>K318/2</f>
        <v>422.5</v>
      </c>
      <c r="M318" s="693">
        <v>196</v>
      </c>
      <c r="N318" s="693">
        <v>256</v>
      </c>
      <c r="O318" s="693">
        <v>452</v>
      </c>
      <c r="P318" s="693">
        <v>199</v>
      </c>
      <c r="Q318" s="693">
        <v>246</v>
      </c>
      <c r="R318" s="693">
        <v>446</v>
      </c>
      <c r="S318" s="693" t="s">
        <v>2501</v>
      </c>
      <c r="T318" s="693" t="s">
        <v>2502</v>
      </c>
      <c r="U318" s="694">
        <v>464216.23700000002</v>
      </c>
      <c r="V318" s="694">
        <v>2466289.13</v>
      </c>
      <c r="W318" s="688" t="s">
        <v>2503</v>
      </c>
      <c r="X318" s="692" t="s">
        <v>194</v>
      </c>
      <c r="Y318" s="692" t="s">
        <v>194</v>
      </c>
      <c r="Z318" s="692" t="s">
        <v>194</v>
      </c>
      <c r="AA318" s="673" t="s">
        <v>195</v>
      </c>
    </row>
    <row r="319" spans="1:27" ht="31" customHeight="1" x14ac:dyDescent="0.35">
      <c r="A319" s="281"/>
      <c r="B319" s="686" t="s">
        <v>186</v>
      </c>
      <c r="C319" s="686"/>
      <c r="D319" s="686"/>
      <c r="E319" s="686"/>
      <c r="F319" s="686">
        <v>428</v>
      </c>
      <c r="G319" s="686"/>
      <c r="H319" s="656"/>
      <c r="I319" s="686"/>
      <c r="J319" s="686"/>
      <c r="K319" s="686"/>
      <c r="L319" s="686"/>
      <c r="M319" s="693"/>
      <c r="N319" s="693"/>
      <c r="O319" s="693"/>
      <c r="P319" s="693"/>
      <c r="Q319" s="693"/>
      <c r="R319" s="693"/>
      <c r="S319" s="693"/>
      <c r="T319" s="693"/>
      <c r="U319" s="694"/>
      <c r="V319" s="694"/>
      <c r="W319" s="688" t="s">
        <v>782</v>
      </c>
      <c r="X319" s="692"/>
      <c r="Y319" s="692"/>
      <c r="Z319" s="692"/>
      <c r="AA319" s="673"/>
    </row>
    <row r="320" spans="1:27" ht="31" customHeight="1" x14ac:dyDescent="0.35">
      <c r="A320" s="289">
        <v>156</v>
      </c>
      <c r="B320" s="686" t="s">
        <v>783</v>
      </c>
      <c r="C320" s="686" t="s">
        <v>784</v>
      </c>
      <c r="D320" s="686" t="s">
        <v>323</v>
      </c>
      <c r="E320" s="686" t="s">
        <v>785</v>
      </c>
      <c r="F320" s="686"/>
      <c r="G320" s="686">
        <f>SUM(F312:F319)</f>
        <v>1629</v>
      </c>
      <c r="H320" s="656">
        <v>48.32</v>
      </c>
      <c r="I320" s="686">
        <f>I318+F319</f>
        <v>17154.997000000003</v>
      </c>
      <c r="J320" s="686">
        <v>270.99599999999998</v>
      </c>
      <c r="K320" s="686">
        <f>F319+F321</f>
        <v>806.99900000000002</v>
      </c>
      <c r="L320" s="686">
        <f>K320/2</f>
        <v>403.49950000000001</v>
      </c>
      <c r="M320" s="693">
        <v>173</v>
      </c>
      <c r="N320" s="693">
        <v>206</v>
      </c>
      <c r="O320" s="693">
        <v>379</v>
      </c>
      <c r="P320" s="693">
        <v>184</v>
      </c>
      <c r="Q320" s="693">
        <v>202</v>
      </c>
      <c r="R320" s="693">
        <v>386</v>
      </c>
      <c r="S320" s="693" t="s">
        <v>2504</v>
      </c>
      <c r="T320" s="693" t="s">
        <v>2505</v>
      </c>
      <c r="U320" s="694">
        <v>464546.21</v>
      </c>
      <c r="V320" s="694">
        <v>2466016.4500000002</v>
      </c>
      <c r="W320" s="688" t="s">
        <v>2503</v>
      </c>
      <c r="X320" s="692" t="s">
        <v>194</v>
      </c>
      <c r="Y320" s="692" t="s">
        <v>194</v>
      </c>
      <c r="Z320" s="692" t="s">
        <v>194</v>
      </c>
      <c r="AA320" s="673" t="s">
        <v>195</v>
      </c>
    </row>
    <row r="321" spans="1:27" ht="31" customHeight="1" x14ac:dyDescent="0.35">
      <c r="A321" s="281"/>
      <c r="B321" s="686" t="s">
        <v>186</v>
      </c>
      <c r="C321" s="686"/>
      <c r="D321" s="686"/>
      <c r="E321" s="686"/>
      <c r="F321" s="686">
        <v>378.99900000000002</v>
      </c>
      <c r="G321" s="686"/>
      <c r="H321" s="656"/>
      <c r="I321" s="686"/>
      <c r="J321" s="686"/>
      <c r="K321" s="686"/>
      <c r="L321" s="686"/>
      <c r="M321" s="686"/>
      <c r="N321" s="686"/>
      <c r="O321" s="686"/>
      <c r="P321" s="686"/>
      <c r="Q321" s="686"/>
      <c r="R321" s="686"/>
      <c r="S321" s="686"/>
      <c r="T321" s="686"/>
      <c r="U321" s="686"/>
      <c r="V321" s="686"/>
      <c r="W321" s="688" t="s">
        <v>786</v>
      </c>
      <c r="X321" s="692"/>
      <c r="Y321" s="692"/>
      <c r="Z321" s="692"/>
      <c r="AA321" s="673"/>
    </row>
    <row r="322" spans="1:27" ht="31" customHeight="1" x14ac:dyDescent="0.35">
      <c r="A322" s="289">
        <v>157</v>
      </c>
      <c r="B322" s="686" t="s">
        <v>186</v>
      </c>
      <c r="C322" s="686" t="s">
        <v>787</v>
      </c>
      <c r="D322" s="686" t="s">
        <v>45</v>
      </c>
      <c r="E322" s="686" t="s">
        <v>186</v>
      </c>
      <c r="F322" s="686"/>
      <c r="G322" s="686"/>
      <c r="H322" s="656">
        <v>53.83</v>
      </c>
      <c r="I322" s="686">
        <f>I320+F321</f>
        <v>17533.996000000003</v>
      </c>
      <c r="J322" s="686">
        <v>267.53300000000002</v>
      </c>
      <c r="K322" s="686">
        <f>F321+F323</f>
        <v>774.99900000000002</v>
      </c>
      <c r="L322" s="686">
        <f>K322/2</f>
        <v>387.49950000000001</v>
      </c>
      <c r="M322" s="686">
        <v>174</v>
      </c>
      <c r="N322" s="686">
        <v>210</v>
      </c>
      <c r="O322" s="686">
        <v>383</v>
      </c>
      <c r="P322" s="686">
        <v>178</v>
      </c>
      <c r="Q322" s="686">
        <v>207</v>
      </c>
      <c r="R322" s="686">
        <v>385</v>
      </c>
      <c r="S322" s="686" t="s">
        <v>2506</v>
      </c>
      <c r="T322" s="686" t="s">
        <v>2507</v>
      </c>
      <c r="U322" s="656">
        <v>464631.94900000002</v>
      </c>
      <c r="V322" s="656">
        <v>2465647.2760000001</v>
      </c>
      <c r="W322" s="688" t="s">
        <v>2503</v>
      </c>
      <c r="X322" s="692" t="s">
        <v>194</v>
      </c>
      <c r="Y322" s="692" t="s">
        <v>194</v>
      </c>
      <c r="Z322" s="692" t="s">
        <v>194</v>
      </c>
      <c r="AA322" s="673" t="s">
        <v>195</v>
      </c>
    </row>
    <row r="323" spans="1:27" ht="31" customHeight="1" x14ac:dyDescent="0.35">
      <c r="A323" s="281"/>
      <c r="B323" s="686" t="s">
        <v>186</v>
      </c>
      <c r="C323" s="686"/>
      <c r="D323" s="686"/>
      <c r="E323" s="686"/>
      <c r="F323" s="686">
        <v>396</v>
      </c>
      <c r="G323" s="686"/>
      <c r="H323" s="65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8" t="s">
        <v>788</v>
      </c>
      <c r="X323" s="692"/>
      <c r="Y323" s="692"/>
      <c r="Z323" s="692"/>
      <c r="AA323" s="673"/>
    </row>
    <row r="324" spans="1:27" ht="31" customHeight="1" x14ac:dyDescent="0.35">
      <c r="A324" s="289">
        <v>158</v>
      </c>
      <c r="B324" s="686" t="s">
        <v>186</v>
      </c>
      <c r="C324" s="686" t="s">
        <v>789</v>
      </c>
      <c r="D324" s="686" t="s">
        <v>49</v>
      </c>
      <c r="E324" s="686" t="s">
        <v>186</v>
      </c>
      <c r="F324" s="686"/>
      <c r="G324" s="686"/>
      <c r="H324" s="656">
        <v>56.83</v>
      </c>
      <c r="I324" s="686">
        <f>I322+F323</f>
        <v>17929.996000000003</v>
      </c>
      <c r="J324" s="686">
        <v>262.03300000000002</v>
      </c>
      <c r="K324" s="686">
        <f>F323+F325</f>
        <v>792</v>
      </c>
      <c r="L324" s="686">
        <f>K324/2</f>
        <v>396</v>
      </c>
      <c r="M324" s="686">
        <v>187</v>
      </c>
      <c r="N324" s="686">
        <v>231</v>
      </c>
      <c r="O324" s="686">
        <v>418</v>
      </c>
      <c r="P324" s="686">
        <v>190</v>
      </c>
      <c r="Q324" s="686">
        <v>223</v>
      </c>
      <c r="R324" s="686">
        <v>413</v>
      </c>
      <c r="S324" s="686" t="s">
        <v>2508</v>
      </c>
      <c r="T324" s="686" t="s">
        <v>2509</v>
      </c>
      <c r="U324" s="656">
        <v>464721.533</v>
      </c>
      <c r="V324" s="656">
        <v>2465261.5430000001</v>
      </c>
      <c r="W324" s="688" t="s">
        <v>2503</v>
      </c>
      <c r="X324" s="692" t="s">
        <v>194</v>
      </c>
      <c r="Y324" s="692" t="s">
        <v>194</v>
      </c>
      <c r="Z324" s="692" t="s">
        <v>194</v>
      </c>
      <c r="AA324" s="673" t="s">
        <v>195</v>
      </c>
    </row>
    <row r="325" spans="1:27" ht="31" customHeight="1" x14ac:dyDescent="0.35">
      <c r="A325" s="281"/>
      <c r="B325" s="686" t="s">
        <v>186</v>
      </c>
      <c r="C325" s="686"/>
      <c r="D325" s="686"/>
      <c r="E325" s="686"/>
      <c r="F325" s="686">
        <v>396</v>
      </c>
      <c r="G325" s="686"/>
      <c r="H325" s="656"/>
      <c r="I325" s="686"/>
      <c r="J325" s="686"/>
      <c r="K325" s="686"/>
      <c r="L325" s="686"/>
      <c r="M325" s="686"/>
      <c r="N325" s="686"/>
      <c r="O325" s="686"/>
      <c r="P325" s="686"/>
      <c r="Q325" s="686"/>
      <c r="R325" s="686"/>
      <c r="S325" s="686"/>
      <c r="T325" s="686"/>
      <c r="U325" s="686"/>
      <c r="V325" s="686"/>
      <c r="W325" s="688" t="s">
        <v>790</v>
      </c>
      <c r="X325" s="692"/>
      <c r="Y325" s="692"/>
      <c r="Z325" s="692"/>
      <c r="AA325" s="673"/>
    </row>
    <row r="326" spans="1:27" ht="31" customHeight="1" x14ac:dyDescent="0.35">
      <c r="A326" s="289">
        <v>159</v>
      </c>
      <c r="B326" s="686" t="s">
        <v>791</v>
      </c>
      <c r="C326" s="686" t="s">
        <v>792</v>
      </c>
      <c r="D326" s="686" t="s">
        <v>323</v>
      </c>
      <c r="E326" s="686" t="s">
        <v>793</v>
      </c>
      <c r="F326" s="686"/>
      <c r="G326" s="686">
        <f>F321+F323+F325</f>
        <v>1170.999</v>
      </c>
      <c r="H326" s="656">
        <v>48.32</v>
      </c>
      <c r="I326" s="686">
        <f>I324+F325</f>
        <v>18325.996000000003</v>
      </c>
      <c r="J326" s="686">
        <v>258.08100000000002</v>
      </c>
      <c r="K326" s="686">
        <f>F325+F327</f>
        <v>795.99900000000002</v>
      </c>
      <c r="L326" s="686">
        <f>K326/2</f>
        <v>397.99950000000001</v>
      </c>
      <c r="M326" s="686">
        <v>166</v>
      </c>
      <c r="N326" s="686">
        <v>226</v>
      </c>
      <c r="O326" s="686">
        <v>393</v>
      </c>
      <c r="P326" s="686">
        <v>175</v>
      </c>
      <c r="Q326" s="686">
        <v>220</v>
      </c>
      <c r="R326" s="686">
        <v>395</v>
      </c>
      <c r="S326" s="686" t="s">
        <v>2510</v>
      </c>
      <c r="T326" s="686" t="s">
        <v>2511</v>
      </c>
      <c r="U326" s="656">
        <v>464811.12</v>
      </c>
      <c r="V326" s="656">
        <v>2464875.7999999998</v>
      </c>
      <c r="W326" s="688" t="s">
        <v>2503</v>
      </c>
      <c r="X326" s="692" t="s">
        <v>194</v>
      </c>
      <c r="Y326" s="692" t="s">
        <v>194</v>
      </c>
      <c r="Z326" s="692" t="s">
        <v>194</v>
      </c>
      <c r="AA326" s="673" t="s">
        <v>195</v>
      </c>
    </row>
    <row r="327" spans="1:27" ht="31" customHeight="1" x14ac:dyDescent="0.35">
      <c r="A327" s="281"/>
      <c r="B327" s="686" t="s">
        <v>186</v>
      </c>
      <c r="C327" s="686"/>
      <c r="D327" s="686"/>
      <c r="E327" s="686"/>
      <c r="F327" s="686">
        <v>399.99900000000002</v>
      </c>
      <c r="G327" s="686"/>
      <c r="H327" s="656"/>
      <c r="I327" s="686"/>
      <c r="J327" s="686"/>
      <c r="K327" s="686"/>
      <c r="L327" s="686"/>
      <c r="M327" s="686"/>
      <c r="N327" s="686"/>
      <c r="O327" s="686"/>
      <c r="P327" s="686"/>
      <c r="Q327" s="686"/>
      <c r="R327" s="686"/>
      <c r="S327" s="686"/>
      <c r="T327" s="686"/>
      <c r="U327" s="686"/>
      <c r="V327" s="686"/>
      <c r="W327" s="688" t="s">
        <v>507</v>
      </c>
      <c r="X327" s="692"/>
      <c r="Y327" s="692"/>
      <c r="Z327" s="692"/>
      <c r="AA327" s="673"/>
    </row>
    <row r="328" spans="1:27" ht="31" customHeight="1" x14ac:dyDescent="0.35">
      <c r="A328" s="289">
        <v>160</v>
      </c>
      <c r="B328" s="686" t="s">
        <v>186</v>
      </c>
      <c r="C328" s="686" t="s">
        <v>794</v>
      </c>
      <c r="D328" s="686" t="s">
        <v>45</v>
      </c>
      <c r="E328" s="686" t="s">
        <v>186</v>
      </c>
      <c r="F328" s="686"/>
      <c r="G328" s="686"/>
      <c r="H328" s="656">
        <v>53.83</v>
      </c>
      <c r="I328" s="686">
        <f>I326+F327</f>
        <v>18725.995000000003</v>
      </c>
      <c r="J328" s="686">
        <v>252.33500000000001</v>
      </c>
      <c r="K328" s="686">
        <f>F327+F329</f>
        <v>796.99900000000002</v>
      </c>
      <c r="L328" s="686">
        <f>K328/2</f>
        <v>398.49950000000001</v>
      </c>
      <c r="M328" s="686">
        <v>175</v>
      </c>
      <c r="N328" s="686">
        <v>204</v>
      </c>
      <c r="O328" s="686">
        <v>378</v>
      </c>
      <c r="P328" s="686">
        <v>182</v>
      </c>
      <c r="Q328" s="686">
        <v>203</v>
      </c>
      <c r="R328" s="686">
        <v>385</v>
      </c>
      <c r="S328" s="686" t="s">
        <v>2512</v>
      </c>
      <c r="T328" s="686" t="s">
        <v>2513</v>
      </c>
      <c r="U328" s="656">
        <v>465088.28</v>
      </c>
      <c r="V328" s="656">
        <v>2464587.3879999998</v>
      </c>
      <c r="W328" s="688" t="s">
        <v>2514</v>
      </c>
      <c r="X328" s="692" t="s">
        <v>194</v>
      </c>
      <c r="Y328" s="692" t="s">
        <v>194</v>
      </c>
      <c r="Z328" s="692" t="s">
        <v>194</v>
      </c>
      <c r="AA328" s="673" t="s">
        <v>195</v>
      </c>
    </row>
    <row r="329" spans="1:27" ht="31" customHeight="1" x14ac:dyDescent="0.35">
      <c r="A329" s="281"/>
      <c r="B329" s="686" t="s">
        <v>186</v>
      </c>
      <c r="C329" s="686"/>
      <c r="D329" s="686"/>
      <c r="E329" s="686"/>
      <c r="F329" s="686">
        <v>397</v>
      </c>
      <c r="G329" s="686"/>
      <c r="H329" s="656"/>
      <c r="I329" s="686"/>
      <c r="J329" s="686"/>
      <c r="K329" s="686"/>
      <c r="L329" s="686"/>
      <c r="M329" s="686"/>
      <c r="N329" s="686"/>
      <c r="O329" s="686"/>
      <c r="P329" s="686"/>
      <c r="Q329" s="686"/>
      <c r="R329" s="686"/>
      <c r="S329" s="686"/>
      <c r="T329" s="686"/>
      <c r="U329" s="686"/>
      <c r="V329" s="686"/>
      <c r="W329" s="688" t="s">
        <v>795</v>
      </c>
      <c r="X329" s="692"/>
      <c r="Y329" s="692"/>
      <c r="Z329" s="692"/>
      <c r="AA329" s="673"/>
    </row>
    <row r="330" spans="1:27" ht="31" customHeight="1" x14ac:dyDescent="0.35">
      <c r="A330" s="289">
        <v>161</v>
      </c>
      <c r="B330" s="686" t="s">
        <v>186</v>
      </c>
      <c r="C330" s="686" t="s">
        <v>796</v>
      </c>
      <c r="D330" s="686" t="s">
        <v>45</v>
      </c>
      <c r="E330" s="686" t="s">
        <v>186</v>
      </c>
      <c r="F330" s="686"/>
      <c r="G330" s="686" t="s">
        <v>186</v>
      </c>
      <c r="H330" s="656">
        <v>53.83</v>
      </c>
      <c r="I330" s="686">
        <f>I328+F329</f>
        <v>19122.995000000003</v>
      </c>
      <c r="J330" s="686">
        <v>251.23599999999999</v>
      </c>
      <c r="K330" s="686">
        <f>F329+F331</f>
        <v>775.99800000000005</v>
      </c>
      <c r="L330" s="686">
        <f>K330/2</f>
        <v>387.99900000000002</v>
      </c>
      <c r="M330" s="686">
        <v>194</v>
      </c>
      <c r="N330" s="686">
        <v>209</v>
      </c>
      <c r="O330" s="686">
        <v>403</v>
      </c>
      <c r="P330" s="686">
        <v>196</v>
      </c>
      <c r="Q330" s="686">
        <v>204</v>
      </c>
      <c r="R330" s="686">
        <v>400</v>
      </c>
      <c r="S330" s="686" t="s">
        <v>2515</v>
      </c>
      <c r="T330" s="686" t="s">
        <v>2516</v>
      </c>
      <c r="U330" s="656">
        <v>465363.36300000001</v>
      </c>
      <c r="V330" s="656">
        <v>2464301.139</v>
      </c>
      <c r="W330" s="688" t="s">
        <v>2514</v>
      </c>
      <c r="X330" s="692" t="s">
        <v>194</v>
      </c>
      <c r="Y330" s="692" t="s">
        <v>194</v>
      </c>
      <c r="Z330" s="692" t="s">
        <v>194</v>
      </c>
      <c r="AA330" s="673" t="s">
        <v>195</v>
      </c>
    </row>
    <row r="331" spans="1:27" ht="31" customHeight="1" x14ac:dyDescent="0.35">
      <c r="A331" s="281"/>
      <c r="B331" s="686" t="s">
        <v>186</v>
      </c>
      <c r="C331" s="686"/>
      <c r="D331" s="686"/>
      <c r="E331" s="686"/>
      <c r="F331" s="686">
        <v>378.99799999999999</v>
      </c>
      <c r="G331" s="686"/>
      <c r="H331" s="65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8" t="s">
        <v>580</v>
      </c>
      <c r="X331" s="692"/>
      <c r="Y331" s="692"/>
      <c r="Z331" s="692"/>
      <c r="AA331" s="673"/>
    </row>
    <row r="332" spans="1:27" ht="31" customHeight="1" x14ac:dyDescent="0.35">
      <c r="A332" s="289">
        <v>162</v>
      </c>
      <c r="B332" s="686" t="s">
        <v>186</v>
      </c>
      <c r="C332" s="686" t="s">
        <v>797</v>
      </c>
      <c r="D332" s="686" t="s">
        <v>45</v>
      </c>
      <c r="E332" s="686" t="s">
        <v>186</v>
      </c>
      <c r="F332" s="686"/>
      <c r="G332" s="686" t="s">
        <v>186</v>
      </c>
      <c r="H332" s="656">
        <v>53.83</v>
      </c>
      <c r="I332" s="686">
        <f>I330+F331</f>
        <v>19501.993000000002</v>
      </c>
      <c r="J332" s="686">
        <v>247.21</v>
      </c>
      <c r="K332" s="686">
        <f>F331+F333</f>
        <v>757.99800000000005</v>
      </c>
      <c r="L332" s="686">
        <f>K332/2</f>
        <v>378.99900000000002</v>
      </c>
      <c r="M332" s="686">
        <v>170</v>
      </c>
      <c r="N332" s="686">
        <v>194</v>
      </c>
      <c r="O332" s="686">
        <v>365</v>
      </c>
      <c r="P332" s="686">
        <v>176</v>
      </c>
      <c r="Q332" s="686">
        <v>193</v>
      </c>
      <c r="R332" s="686">
        <v>369</v>
      </c>
      <c r="S332" s="686" t="s">
        <v>2517</v>
      </c>
      <c r="T332" s="686" t="s">
        <v>2518</v>
      </c>
      <c r="U332" s="656">
        <v>465625.97200000001</v>
      </c>
      <c r="V332" s="656">
        <v>2464027.87</v>
      </c>
      <c r="W332" s="688" t="s">
        <v>2514</v>
      </c>
      <c r="X332" s="692" t="s">
        <v>194</v>
      </c>
      <c r="Y332" s="692" t="s">
        <v>194</v>
      </c>
      <c r="Z332" s="692" t="s">
        <v>194</v>
      </c>
      <c r="AA332" s="673" t="s">
        <v>195</v>
      </c>
    </row>
    <row r="333" spans="1:27" ht="31" customHeight="1" x14ac:dyDescent="0.35">
      <c r="A333" s="281"/>
      <c r="B333" s="686" t="s">
        <v>186</v>
      </c>
      <c r="C333" s="686"/>
      <c r="D333" s="686"/>
      <c r="E333" s="686"/>
      <c r="F333" s="686">
        <v>379</v>
      </c>
      <c r="G333" s="686"/>
      <c r="H333" s="656"/>
      <c r="I333" s="686"/>
      <c r="J333" s="686"/>
      <c r="K333" s="686"/>
      <c r="L333" s="686"/>
      <c r="M333" s="686"/>
      <c r="N333" s="686"/>
      <c r="O333" s="686"/>
      <c r="P333" s="686"/>
      <c r="Q333" s="686"/>
      <c r="R333" s="686"/>
      <c r="S333" s="686"/>
      <c r="T333" s="686"/>
      <c r="U333" s="686"/>
      <c r="V333" s="686"/>
      <c r="W333" s="688" t="s">
        <v>743</v>
      </c>
      <c r="X333" s="692"/>
      <c r="Y333" s="692"/>
      <c r="Z333" s="692"/>
      <c r="AA333" s="673"/>
    </row>
    <row r="334" spans="1:27" ht="31" customHeight="1" x14ac:dyDescent="0.35">
      <c r="A334" s="289">
        <v>163</v>
      </c>
      <c r="B334" s="686" t="s">
        <v>186</v>
      </c>
      <c r="C334" s="686" t="s">
        <v>798</v>
      </c>
      <c r="D334" s="686" t="s">
        <v>45</v>
      </c>
      <c r="E334" s="686" t="s">
        <v>186</v>
      </c>
      <c r="F334" s="686"/>
      <c r="G334" s="686" t="s">
        <v>186</v>
      </c>
      <c r="H334" s="656">
        <v>53.83</v>
      </c>
      <c r="I334" s="686">
        <f>I332+F333</f>
        <v>19880.993000000002</v>
      </c>
      <c r="J334" s="686">
        <v>246.27600000000001</v>
      </c>
      <c r="K334" s="686">
        <f>F333+F335</f>
        <v>732</v>
      </c>
      <c r="L334" s="686">
        <f>K334/2</f>
        <v>366</v>
      </c>
      <c r="M334" s="686">
        <v>185</v>
      </c>
      <c r="N334" s="686">
        <v>208</v>
      </c>
      <c r="O334" s="686">
        <v>393</v>
      </c>
      <c r="P334" s="686">
        <v>187</v>
      </c>
      <c r="Q334" s="686">
        <v>200</v>
      </c>
      <c r="R334" s="686">
        <v>386</v>
      </c>
      <c r="S334" s="686" t="s">
        <v>2519</v>
      </c>
      <c r="T334" s="686" t="s">
        <v>2520</v>
      </c>
      <c r="U334" s="656">
        <v>465888.58199999999</v>
      </c>
      <c r="V334" s="656">
        <v>2463754.5989999999</v>
      </c>
      <c r="W334" s="688" t="s">
        <v>2514</v>
      </c>
      <c r="X334" s="692" t="s">
        <v>194</v>
      </c>
      <c r="Y334" s="692" t="s">
        <v>194</v>
      </c>
      <c r="Z334" s="692" t="s">
        <v>194</v>
      </c>
      <c r="AA334" s="673" t="s">
        <v>195</v>
      </c>
    </row>
    <row r="335" spans="1:27" ht="31" customHeight="1" x14ac:dyDescent="0.35">
      <c r="A335" s="281"/>
      <c r="B335" s="686" t="s">
        <v>186</v>
      </c>
      <c r="C335" s="686"/>
      <c r="D335" s="686"/>
      <c r="E335" s="686"/>
      <c r="F335" s="686">
        <v>353</v>
      </c>
      <c r="G335" s="686"/>
      <c r="H335" s="656"/>
      <c r="I335" s="686"/>
      <c r="J335" s="686"/>
      <c r="K335" s="686"/>
      <c r="L335" s="686"/>
      <c r="M335" s="686"/>
      <c r="N335" s="686"/>
      <c r="O335" s="686"/>
      <c r="P335" s="686"/>
      <c r="Q335" s="686"/>
      <c r="R335" s="686"/>
      <c r="S335" s="686"/>
      <c r="T335" s="686"/>
      <c r="U335" s="686"/>
      <c r="V335" s="686"/>
      <c r="W335" s="688" t="s">
        <v>799</v>
      </c>
      <c r="X335" s="692"/>
      <c r="Y335" s="692"/>
      <c r="Z335" s="692"/>
      <c r="AA335" s="673"/>
    </row>
    <row r="336" spans="1:27" ht="31" customHeight="1" x14ac:dyDescent="0.35">
      <c r="A336" s="289">
        <v>164</v>
      </c>
      <c r="B336" s="686" t="s">
        <v>800</v>
      </c>
      <c r="C336" s="686" t="s">
        <v>801</v>
      </c>
      <c r="D336" s="686" t="s">
        <v>610</v>
      </c>
      <c r="E336" s="686" t="s">
        <v>802</v>
      </c>
      <c r="F336" s="686"/>
      <c r="G336" s="686">
        <f>SUM(F326:F335)</f>
        <v>1907.9970000000001</v>
      </c>
      <c r="H336" s="656">
        <v>45.32</v>
      </c>
      <c r="I336" s="686">
        <f>I334+F335</f>
        <v>20233.993000000002</v>
      </c>
      <c r="J336" s="686">
        <v>243.39599999999999</v>
      </c>
      <c r="K336" s="686">
        <f>F335+F337</f>
        <v>633</v>
      </c>
      <c r="L336" s="686">
        <f>K336/2</f>
        <v>316.5</v>
      </c>
      <c r="M336" s="686">
        <v>146</v>
      </c>
      <c r="N336" s="686">
        <v>92</v>
      </c>
      <c r="O336" s="686">
        <v>239</v>
      </c>
      <c r="P336" s="686">
        <v>155</v>
      </c>
      <c r="Q336" s="686">
        <v>106</v>
      </c>
      <c r="R336" s="686">
        <v>260</v>
      </c>
      <c r="S336" s="686" t="s">
        <v>2521</v>
      </c>
      <c r="T336" s="686" t="s">
        <v>2522</v>
      </c>
      <c r="U336" s="656">
        <v>466132.97</v>
      </c>
      <c r="V336" s="656">
        <v>2463500.29</v>
      </c>
      <c r="W336" s="688" t="s">
        <v>2514</v>
      </c>
      <c r="X336" s="692" t="s">
        <v>194</v>
      </c>
      <c r="Y336" s="692" t="s">
        <v>194</v>
      </c>
      <c r="Z336" s="692" t="s">
        <v>194</v>
      </c>
      <c r="AA336" s="673" t="s">
        <v>195</v>
      </c>
    </row>
    <row r="337" spans="1:28" ht="31" customHeight="1" x14ac:dyDescent="0.35">
      <c r="A337" s="281"/>
      <c r="B337" s="686" t="s">
        <v>186</v>
      </c>
      <c r="C337" s="686"/>
      <c r="D337" s="686"/>
      <c r="E337" s="686"/>
      <c r="F337" s="686">
        <v>280</v>
      </c>
      <c r="G337" s="686"/>
      <c r="H337" s="656"/>
      <c r="I337" s="686"/>
      <c r="J337" s="686"/>
      <c r="K337" s="686"/>
      <c r="L337" s="686"/>
      <c r="M337" s="686"/>
      <c r="N337" s="686"/>
      <c r="O337" s="686"/>
      <c r="P337" s="686"/>
      <c r="Q337" s="686"/>
      <c r="R337" s="686"/>
      <c r="S337" s="686"/>
      <c r="T337" s="686"/>
      <c r="U337" s="686"/>
      <c r="V337" s="686"/>
      <c r="W337" s="688" t="s">
        <v>532</v>
      </c>
      <c r="X337" s="692"/>
      <c r="Y337" s="692"/>
      <c r="Z337" s="692"/>
      <c r="AA337" s="673"/>
    </row>
    <row r="338" spans="1:28" ht="31" customHeight="1" x14ac:dyDescent="0.35">
      <c r="A338" s="289">
        <v>165</v>
      </c>
      <c r="B338" s="686" t="s">
        <v>186</v>
      </c>
      <c r="C338" s="686" t="s">
        <v>803</v>
      </c>
      <c r="D338" s="686" t="s">
        <v>495</v>
      </c>
      <c r="E338" s="686" t="s">
        <v>186</v>
      </c>
      <c r="F338" s="686"/>
      <c r="G338" s="686" t="s">
        <v>186</v>
      </c>
      <c r="H338" s="656">
        <v>58.33</v>
      </c>
      <c r="I338" s="686">
        <f>I336+F337</f>
        <v>20513.993000000002</v>
      </c>
      <c r="J338" s="686">
        <v>243.215</v>
      </c>
      <c r="K338" s="686">
        <f>F337+F339</f>
        <v>652</v>
      </c>
      <c r="L338" s="686">
        <f>K338/2</f>
        <v>326</v>
      </c>
      <c r="M338" s="686">
        <v>188</v>
      </c>
      <c r="N338" s="686">
        <v>237</v>
      </c>
      <c r="O338" s="686">
        <v>426</v>
      </c>
      <c r="P338" s="686">
        <v>176</v>
      </c>
      <c r="Q338" s="686">
        <v>224</v>
      </c>
      <c r="R338" s="686">
        <v>399</v>
      </c>
      <c r="S338" s="686" t="s">
        <v>2523</v>
      </c>
      <c r="T338" s="686" t="s">
        <v>2524</v>
      </c>
      <c r="U338" s="656">
        <v>466228.57799999998</v>
      </c>
      <c r="V338" s="656">
        <v>2463237.1189999999</v>
      </c>
      <c r="W338" s="688" t="s">
        <v>2514</v>
      </c>
      <c r="X338" s="692" t="s">
        <v>194</v>
      </c>
      <c r="Y338" s="692" t="s">
        <v>194</v>
      </c>
      <c r="Z338" s="692" t="s">
        <v>194</v>
      </c>
      <c r="AA338" s="673" t="s">
        <v>195</v>
      </c>
    </row>
    <row r="339" spans="1:28" ht="31" customHeight="1" x14ac:dyDescent="0.35">
      <c r="A339" s="281"/>
      <c r="B339" s="686" t="s">
        <v>186</v>
      </c>
      <c r="C339" s="686"/>
      <c r="D339" s="686"/>
      <c r="E339" s="686"/>
      <c r="F339" s="686">
        <v>372</v>
      </c>
      <c r="G339" s="686"/>
      <c r="H339" s="65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8"/>
      <c r="X339" s="692"/>
      <c r="Y339" s="692"/>
      <c r="Z339" s="692"/>
      <c r="AA339" s="673"/>
    </row>
    <row r="340" spans="1:28" ht="31" customHeight="1" x14ac:dyDescent="0.35">
      <c r="A340" s="289">
        <v>166</v>
      </c>
      <c r="B340" s="686" t="s">
        <v>186</v>
      </c>
      <c r="C340" s="686" t="s">
        <v>804</v>
      </c>
      <c r="D340" s="686" t="s">
        <v>120</v>
      </c>
      <c r="E340" s="686" t="s">
        <v>186</v>
      </c>
      <c r="F340" s="686"/>
      <c r="G340" s="686"/>
      <c r="H340" s="656">
        <v>62.83</v>
      </c>
      <c r="I340" s="686">
        <f>I338+F339</f>
        <v>20885.993000000002</v>
      </c>
      <c r="J340" s="686">
        <v>228.364</v>
      </c>
      <c r="K340" s="686">
        <f>F339+F341</f>
        <v>846</v>
      </c>
      <c r="L340" s="686">
        <f>K340/2</f>
        <v>423</v>
      </c>
      <c r="M340" s="686">
        <v>136</v>
      </c>
      <c r="N340" s="686">
        <v>276</v>
      </c>
      <c r="O340" s="686">
        <v>411</v>
      </c>
      <c r="P340" s="686">
        <v>150</v>
      </c>
      <c r="Q340" s="686">
        <v>266</v>
      </c>
      <c r="R340" s="686">
        <v>416</v>
      </c>
      <c r="S340" s="686" t="s">
        <v>2525</v>
      </c>
      <c r="T340" s="686" t="s">
        <v>2526</v>
      </c>
      <c r="U340" s="656">
        <v>466355.60100000002</v>
      </c>
      <c r="V340" s="656">
        <v>2462887.477</v>
      </c>
      <c r="W340" s="690" t="s">
        <v>2724</v>
      </c>
      <c r="X340" s="692" t="s">
        <v>194</v>
      </c>
      <c r="Y340" s="692" t="s">
        <v>194</v>
      </c>
      <c r="Z340" s="692" t="s">
        <v>194</v>
      </c>
      <c r="AA340" s="673" t="s">
        <v>195</v>
      </c>
    </row>
    <row r="341" spans="1:28" ht="31" customHeight="1" x14ac:dyDescent="0.35">
      <c r="A341" s="281"/>
      <c r="B341" s="686" t="s">
        <v>186</v>
      </c>
      <c r="C341" s="686"/>
      <c r="D341" s="686"/>
      <c r="E341" s="686"/>
      <c r="F341" s="686">
        <v>474</v>
      </c>
      <c r="G341" s="686"/>
      <c r="H341" s="656"/>
      <c r="I341" s="686"/>
      <c r="J341" s="686"/>
      <c r="K341" s="686"/>
      <c r="L341" s="686"/>
      <c r="M341" s="686"/>
      <c r="N341" s="686"/>
      <c r="O341" s="686"/>
      <c r="P341" s="686"/>
      <c r="Q341" s="686"/>
      <c r="R341" s="686"/>
      <c r="S341" s="686"/>
      <c r="T341" s="686"/>
      <c r="U341" s="686"/>
      <c r="V341" s="686"/>
      <c r="W341" s="688" t="s">
        <v>2527</v>
      </c>
      <c r="X341" s="692"/>
      <c r="Y341" s="692"/>
      <c r="Z341" s="692"/>
      <c r="AA341" s="673"/>
    </row>
    <row r="342" spans="1:28" ht="31" customHeight="1" x14ac:dyDescent="0.35">
      <c r="A342" s="289">
        <v>167</v>
      </c>
      <c r="B342" s="686" t="s">
        <v>186</v>
      </c>
      <c r="C342" s="686" t="s">
        <v>805</v>
      </c>
      <c r="D342" s="686" t="s">
        <v>235</v>
      </c>
      <c r="E342" s="686" t="s">
        <v>186</v>
      </c>
      <c r="F342" s="686"/>
      <c r="G342" s="686"/>
      <c r="H342" s="656">
        <v>50.83</v>
      </c>
      <c r="I342" s="686">
        <f>I340+F341</f>
        <v>21359.993000000002</v>
      </c>
      <c r="J342" s="686">
        <v>230.535</v>
      </c>
      <c r="K342" s="686">
        <f>F341+F343</f>
        <v>783</v>
      </c>
      <c r="L342" s="686">
        <f>K342/2</f>
        <v>391.5</v>
      </c>
      <c r="M342" s="686">
        <v>200</v>
      </c>
      <c r="N342" s="686">
        <v>218</v>
      </c>
      <c r="O342" s="686">
        <v>418</v>
      </c>
      <c r="P342" s="686">
        <v>211</v>
      </c>
      <c r="Q342" s="686">
        <v>201</v>
      </c>
      <c r="R342" s="686">
        <v>411</v>
      </c>
      <c r="S342" s="686" t="s">
        <v>2528</v>
      </c>
      <c r="T342" s="686" t="s">
        <v>2529</v>
      </c>
      <c r="U342" s="656">
        <v>466517.45199999999</v>
      </c>
      <c r="V342" s="656">
        <v>2462441.966</v>
      </c>
      <c r="W342" s="688" t="s">
        <v>2530</v>
      </c>
      <c r="X342" s="692" t="s">
        <v>194</v>
      </c>
      <c r="Y342" s="692" t="s">
        <v>194</v>
      </c>
      <c r="Z342" s="692" t="s">
        <v>194</v>
      </c>
      <c r="AA342" s="673" t="s">
        <v>195</v>
      </c>
    </row>
    <row r="343" spans="1:28" ht="31" customHeight="1" x14ac:dyDescent="0.35">
      <c r="A343" s="281"/>
      <c r="B343" s="686" t="s">
        <v>186</v>
      </c>
      <c r="C343" s="686"/>
      <c r="D343" s="686"/>
      <c r="E343" s="686"/>
      <c r="F343" s="686">
        <v>309</v>
      </c>
      <c r="G343" s="686"/>
      <c r="H343" s="656"/>
      <c r="I343" s="686"/>
      <c r="J343" s="686"/>
      <c r="K343" s="686"/>
      <c r="L343" s="686"/>
      <c r="M343" s="686"/>
      <c r="N343" s="686"/>
      <c r="O343" s="686"/>
      <c r="P343" s="686"/>
      <c r="Q343" s="686"/>
      <c r="R343" s="686"/>
      <c r="S343" s="686"/>
      <c r="T343" s="686"/>
      <c r="U343" s="686"/>
      <c r="V343" s="686"/>
      <c r="W343" s="688" t="s">
        <v>806</v>
      </c>
      <c r="X343" s="692"/>
      <c r="Y343" s="673"/>
      <c r="Z343" s="673"/>
      <c r="AA343" s="673"/>
    </row>
    <row r="344" spans="1:28" ht="31" customHeight="1" x14ac:dyDescent="0.35">
      <c r="A344" s="289">
        <v>168</v>
      </c>
      <c r="B344" s="686" t="s">
        <v>807</v>
      </c>
      <c r="C344" s="686" t="s">
        <v>808</v>
      </c>
      <c r="D344" s="686" t="s">
        <v>213</v>
      </c>
      <c r="E344" s="686" t="s">
        <v>2531</v>
      </c>
      <c r="F344" s="686"/>
      <c r="G344" s="686">
        <f>SUM(F337:F343)</f>
        <v>1435</v>
      </c>
      <c r="H344" s="656">
        <v>51.32</v>
      </c>
      <c r="I344" s="686">
        <f>I342+F343</f>
        <v>21668.993000000002</v>
      </c>
      <c r="J344" s="686">
        <v>213.90700000000001</v>
      </c>
      <c r="K344" s="686">
        <f>F343+435</f>
        <v>744</v>
      </c>
      <c r="L344" s="686">
        <f>K344/2</f>
        <v>372</v>
      </c>
      <c r="M344" s="686">
        <v>92</v>
      </c>
      <c r="N344" s="686">
        <v>239</v>
      </c>
      <c r="O344" s="686">
        <v>331</v>
      </c>
      <c r="P344" s="686">
        <v>109</v>
      </c>
      <c r="Q344" s="686">
        <v>234</v>
      </c>
      <c r="R344" s="686">
        <v>343</v>
      </c>
      <c r="S344" s="686" t="s">
        <v>809</v>
      </c>
      <c r="T344" s="686" t="s">
        <v>810</v>
      </c>
      <c r="U344" s="656">
        <v>466622.9</v>
      </c>
      <c r="V344" s="656">
        <v>2462151.71</v>
      </c>
      <c r="W344" s="688" t="s">
        <v>2530</v>
      </c>
      <c r="X344" s="692" t="s">
        <v>194</v>
      </c>
      <c r="Y344" s="673" t="s">
        <v>195</v>
      </c>
      <c r="Z344" s="673" t="s">
        <v>195</v>
      </c>
      <c r="AA344" s="673" t="s">
        <v>195</v>
      </c>
    </row>
    <row r="345" spans="1:28" ht="31" customHeight="1" x14ac:dyDescent="0.35">
      <c r="A345" s="281"/>
      <c r="B345" s="643" t="s">
        <v>186</v>
      </c>
      <c r="C345" s="643"/>
      <c r="D345" s="643"/>
      <c r="E345" s="643"/>
      <c r="F345" s="643">
        <v>435</v>
      </c>
      <c r="G345" s="643"/>
      <c r="H345" s="656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96" t="s">
        <v>811</v>
      </c>
      <c r="X345" s="692"/>
      <c r="Y345" s="673"/>
      <c r="Z345" s="673"/>
      <c r="AA345" s="673"/>
    </row>
    <row r="346" spans="1:28" ht="31" customHeight="1" x14ac:dyDescent="0.35">
      <c r="A346" s="289">
        <v>169</v>
      </c>
      <c r="B346" s="643" t="s">
        <v>186</v>
      </c>
      <c r="C346" s="643" t="s">
        <v>812</v>
      </c>
      <c r="D346" s="643" t="s">
        <v>49</v>
      </c>
      <c r="E346" s="643" t="s">
        <v>186</v>
      </c>
      <c r="F346" s="643"/>
      <c r="G346" s="643" t="s">
        <v>186</v>
      </c>
      <c r="H346" s="656">
        <v>56.83</v>
      </c>
      <c r="I346" s="686">
        <f>I344+F345</f>
        <v>22103.993000000002</v>
      </c>
      <c r="J346" s="643">
        <v>208.74100000000001</v>
      </c>
      <c r="K346" s="643">
        <f>F345+F347</f>
        <v>846</v>
      </c>
      <c r="L346" s="643">
        <f>K346/2</f>
        <v>423</v>
      </c>
      <c r="M346" s="643">
        <v>197</v>
      </c>
      <c r="N346" s="643">
        <v>235</v>
      </c>
      <c r="O346" s="643">
        <v>432</v>
      </c>
      <c r="P346" s="643">
        <v>203</v>
      </c>
      <c r="Q346" s="643">
        <v>228</v>
      </c>
      <c r="R346" s="643">
        <v>431</v>
      </c>
      <c r="S346" s="643" t="s">
        <v>2532</v>
      </c>
      <c r="T346" s="643" t="s">
        <v>2533</v>
      </c>
      <c r="U346" s="643">
        <v>466992.478</v>
      </c>
      <c r="V346" s="643">
        <v>2461922.281</v>
      </c>
      <c r="W346" s="688" t="s">
        <v>2534</v>
      </c>
      <c r="X346" s="692" t="s">
        <v>194</v>
      </c>
      <c r="Y346" s="673" t="s">
        <v>195</v>
      </c>
      <c r="Z346" s="673" t="s">
        <v>195</v>
      </c>
      <c r="AA346" s="673" t="s">
        <v>195</v>
      </c>
    </row>
    <row r="347" spans="1:28" ht="31" customHeight="1" x14ac:dyDescent="0.35">
      <c r="A347" s="281"/>
      <c r="B347" s="643" t="s">
        <v>186</v>
      </c>
      <c r="C347" s="643"/>
      <c r="D347" s="643"/>
      <c r="E347" s="643"/>
      <c r="F347" s="643">
        <v>411</v>
      </c>
      <c r="G347" s="643"/>
      <c r="H347" s="656"/>
      <c r="I347" s="643"/>
      <c r="J347" s="643"/>
      <c r="K347" s="643"/>
      <c r="L347" s="643"/>
      <c r="M347" s="643"/>
      <c r="N347" s="643"/>
      <c r="O347" s="643"/>
      <c r="P347" s="643"/>
      <c r="Q347" s="643"/>
      <c r="R347" s="643"/>
      <c r="S347" s="643"/>
      <c r="T347" s="643"/>
      <c r="U347" s="643"/>
      <c r="V347" s="643"/>
      <c r="W347" s="696" t="s">
        <v>813</v>
      </c>
      <c r="X347" s="692"/>
      <c r="Y347" s="673"/>
      <c r="Z347" s="673"/>
      <c r="AA347" s="673"/>
    </row>
    <row r="348" spans="1:28" ht="31" customHeight="1" x14ac:dyDescent="0.35">
      <c r="A348" s="289">
        <v>170</v>
      </c>
      <c r="B348" s="643" t="s">
        <v>186</v>
      </c>
      <c r="C348" s="643" t="s">
        <v>814</v>
      </c>
      <c r="D348" s="643" t="s">
        <v>235</v>
      </c>
      <c r="E348" s="643" t="s">
        <v>186</v>
      </c>
      <c r="F348" s="643"/>
      <c r="G348" s="643" t="s">
        <v>186</v>
      </c>
      <c r="H348" s="656">
        <v>50.83</v>
      </c>
      <c r="I348" s="686">
        <f t="shared" ref="I348" si="187">I346+F347</f>
        <v>22514.993000000002</v>
      </c>
      <c r="J348" s="643">
        <v>208.12100000000001</v>
      </c>
      <c r="K348" s="643">
        <f>F347+F349</f>
        <v>733</v>
      </c>
      <c r="L348" s="643">
        <f>K348/2</f>
        <v>366.5</v>
      </c>
      <c r="M348" s="643">
        <v>177</v>
      </c>
      <c r="N348" s="643">
        <v>164</v>
      </c>
      <c r="O348" s="643">
        <v>341</v>
      </c>
      <c r="P348" s="643">
        <v>185</v>
      </c>
      <c r="Q348" s="643">
        <v>163</v>
      </c>
      <c r="R348" s="643">
        <v>348</v>
      </c>
      <c r="S348" s="643" t="s">
        <v>2535</v>
      </c>
      <c r="T348" s="643" t="s">
        <v>2536</v>
      </c>
      <c r="U348" s="643">
        <v>467341.66499999998</v>
      </c>
      <c r="V348" s="643">
        <v>2461705.5109999999</v>
      </c>
      <c r="W348" s="697" t="s">
        <v>2537</v>
      </c>
      <c r="X348" s="692" t="s">
        <v>194</v>
      </c>
      <c r="Y348" s="673" t="s">
        <v>195</v>
      </c>
      <c r="Z348" s="673" t="s">
        <v>195</v>
      </c>
      <c r="AA348" s="673" t="s">
        <v>195</v>
      </c>
    </row>
    <row r="349" spans="1:28" ht="31" customHeight="1" x14ac:dyDescent="0.35">
      <c r="A349" s="281"/>
      <c r="B349" s="643" t="s">
        <v>186</v>
      </c>
      <c r="C349" s="643"/>
      <c r="D349" s="643"/>
      <c r="E349" s="643"/>
      <c r="F349" s="643">
        <v>322</v>
      </c>
      <c r="G349" s="643"/>
      <c r="H349" s="656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96" t="s">
        <v>2538</v>
      </c>
      <c r="X349" s="692"/>
      <c r="Y349" s="673"/>
      <c r="Z349" s="673"/>
      <c r="AA349" s="673"/>
    </row>
    <row r="350" spans="1:28" ht="31" customHeight="1" x14ac:dyDescent="0.35">
      <c r="A350" s="289">
        <v>171</v>
      </c>
      <c r="B350" s="643" t="s">
        <v>186</v>
      </c>
      <c r="C350" s="643" t="s">
        <v>815</v>
      </c>
      <c r="D350" s="643" t="s">
        <v>45</v>
      </c>
      <c r="E350" s="643" t="s">
        <v>186</v>
      </c>
      <c r="F350" s="643"/>
      <c r="G350" s="643" t="s">
        <v>186</v>
      </c>
      <c r="H350" s="656">
        <v>53.83</v>
      </c>
      <c r="I350" s="686">
        <f t="shared" ref="I350" si="188">I348+F349</f>
        <v>22836.993000000002</v>
      </c>
      <c r="J350" s="643">
        <v>204.61699999999999</v>
      </c>
      <c r="K350" s="643">
        <f>F349+F351</f>
        <v>696</v>
      </c>
      <c r="L350" s="643">
        <f>K350/2</f>
        <v>348</v>
      </c>
      <c r="M350" s="643">
        <v>158</v>
      </c>
      <c r="N350" s="643">
        <v>222</v>
      </c>
      <c r="O350" s="643">
        <v>380</v>
      </c>
      <c r="P350" s="643">
        <v>159</v>
      </c>
      <c r="Q350" s="643">
        <v>213</v>
      </c>
      <c r="R350" s="643">
        <v>373</v>
      </c>
      <c r="S350" s="643" t="s">
        <v>2539</v>
      </c>
      <c r="T350" s="643" t="s">
        <v>2540</v>
      </c>
      <c r="U350" s="643">
        <v>467615.23700000002</v>
      </c>
      <c r="V350" s="643">
        <v>2461535.6809999999</v>
      </c>
      <c r="W350" s="688" t="s">
        <v>2534</v>
      </c>
      <c r="X350" s="692" t="s">
        <v>194</v>
      </c>
      <c r="Y350" s="673" t="s">
        <v>195</v>
      </c>
      <c r="Z350" s="673" t="s">
        <v>195</v>
      </c>
      <c r="AA350" s="673" t="s">
        <v>195</v>
      </c>
    </row>
    <row r="351" spans="1:28" ht="31" customHeight="1" x14ac:dyDescent="0.35">
      <c r="A351" s="281"/>
      <c r="B351" s="643" t="s">
        <v>186</v>
      </c>
      <c r="C351" s="643"/>
      <c r="D351" s="643"/>
      <c r="E351" s="643"/>
      <c r="F351" s="643">
        <v>374</v>
      </c>
      <c r="G351" s="643"/>
      <c r="H351" s="656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96" t="s">
        <v>507</v>
      </c>
      <c r="X351" s="692"/>
      <c r="Y351" s="673"/>
      <c r="Z351" s="673"/>
      <c r="AA351" s="673"/>
      <c r="AB351" s="302" t="s">
        <v>817</v>
      </c>
    </row>
    <row r="352" spans="1:28" ht="31" customHeight="1" x14ac:dyDescent="0.35">
      <c r="A352" s="289">
        <v>172</v>
      </c>
      <c r="B352" s="643" t="s">
        <v>186</v>
      </c>
      <c r="C352" s="643" t="s">
        <v>816</v>
      </c>
      <c r="D352" s="643" t="s">
        <v>235</v>
      </c>
      <c r="E352" s="643" t="s">
        <v>186</v>
      </c>
      <c r="F352" s="643"/>
      <c r="G352" s="643" t="s">
        <v>186</v>
      </c>
      <c r="H352" s="656">
        <v>50.83</v>
      </c>
      <c r="I352" s="686">
        <f t="shared" ref="I352" si="189">I350+F351</f>
        <v>23210.993000000002</v>
      </c>
      <c r="J352" s="643">
        <v>200.506</v>
      </c>
      <c r="K352" s="643">
        <f>F351+F353</f>
        <v>763</v>
      </c>
      <c r="L352" s="643">
        <f>K352/2</f>
        <v>381.5</v>
      </c>
      <c r="M352" s="643">
        <v>153</v>
      </c>
      <c r="N352" s="643">
        <v>189</v>
      </c>
      <c r="O352" s="643">
        <v>342</v>
      </c>
      <c r="P352" s="643">
        <v>162</v>
      </c>
      <c r="Q352" s="643">
        <v>191</v>
      </c>
      <c r="R352" s="643">
        <v>353</v>
      </c>
      <c r="S352" s="643" t="s">
        <v>2541</v>
      </c>
      <c r="T352" s="643" t="s">
        <v>2542</v>
      </c>
      <c r="U352" s="643">
        <v>467932.989</v>
      </c>
      <c r="V352" s="643">
        <v>2461338.4249999998</v>
      </c>
      <c r="W352" s="688" t="s">
        <v>2534</v>
      </c>
      <c r="X352" s="692" t="s">
        <v>194</v>
      </c>
      <c r="Y352" s="673" t="s">
        <v>195</v>
      </c>
      <c r="Z352" s="673" t="s">
        <v>195</v>
      </c>
      <c r="AA352" s="673" t="s">
        <v>195</v>
      </c>
    </row>
    <row r="353" spans="1:28" ht="31" customHeight="1" x14ac:dyDescent="0.35">
      <c r="A353" s="281"/>
      <c r="B353" s="643" t="s">
        <v>186</v>
      </c>
      <c r="C353" s="643"/>
      <c r="D353" s="643"/>
      <c r="E353" s="643"/>
      <c r="F353" s="643">
        <v>389</v>
      </c>
      <c r="G353" s="643"/>
      <c r="H353" s="656"/>
      <c r="I353" s="643"/>
      <c r="J353" s="643"/>
      <c r="K353" s="643"/>
      <c r="L353" s="643"/>
      <c r="M353" s="643"/>
      <c r="N353" s="643"/>
      <c r="O353" s="643"/>
      <c r="P353" s="643"/>
      <c r="Q353" s="643"/>
      <c r="R353" s="643"/>
      <c r="S353" s="643"/>
      <c r="T353" s="643"/>
      <c r="U353" s="643"/>
      <c r="V353" s="643"/>
      <c r="W353" s="696" t="s">
        <v>249</v>
      </c>
      <c r="X353" s="692"/>
      <c r="Y353" s="673"/>
      <c r="Z353" s="673"/>
      <c r="AA353" s="673"/>
      <c r="AB353" s="302" t="s">
        <v>817</v>
      </c>
    </row>
    <row r="354" spans="1:28" ht="31" customHeight="1" x14ac:dyDescent="0.35">
      <c r="A354" s="289">
        <v>173</v>
      </c>
      <c r="B354" s="643" t="s">
        <v>186</v>
      </c>
      <c r="C354" s="643" t="s">
        <v>818</v>
      </c>
      <c r="D354" s="643" t="s">
        <v>49</v>
      </c>
      <c r="E354" s="643" t="s">
        <v>186</v>
      </c>
      <c r="F354" s="643"/>
      <c r="G354" s="643" t="s">
        <v>186</v>
      </c>
      <c r="H354" s="656">
        <v>56.83</v>
      </c>
      <c r="I354" s="686">
        <f t="shared" ref="I354" si="190">I352+F353</f>
        <v>23599.993000000002</v>
      </c>
      <c r="J354" s="643">
        <v>195.732</v>
      </c>
      <c r="K354" s="643">
        <f>F353+F355</f>
        <v>809.5</v>
      </c>
      <c r="L354" s="643">
        <f>K354/2</f>
        <v>404.75</v>
      </c>
      <c r="M354" s="643">
        <v>201</v>
      </c>
      <c r="N354" s="643">
        <v>233</v>
      </c>
      <c r="O354" s="643">
        <v>434</v>
      </c>
      <c r="P354" s="643">
        <v>199</v>
      </c>
      <c r="Q354" s="643">
        <v>228</v>
      </c>
      <c r="R354" s="643">
        <v>427</v>
      </c>
      <c r="S354" s="643" t="s">
        <v>2543</v>
      </c>
      <c r="T354" s="643" t="s">
        <v>2544</v>
      </c>
      <c r="U354" s="643">
        <v>468263.484</v>
      </c>
      <c r="V354" s="643">
        <v>2461133.2579999999</v>
      </c>
      <c r="W354" s="688" t="s">
        <v>2534</v>
      </c>
      <c r="X354" s="692" t="s">
        <v>194</v>
      </c>
      <c r="Y354" s="673" t="s">
        <v>195</v>
      </c>
      <c r="Z354" s="673" t="s">
        <v>195</v>
      </c>
      <c r="AA354" s="673" t="s">
        <v>195</v>
      </c>
    </row>
    <row r="355" spans="1:28" ht="31" customHeight="1" x14ac:dyDescent="0.35">
      <c r="A355" s="281"/>
      <c r="B355" s="643" t="s">
        <v>186</v>
      </c>
      <c r="C355" s="643"/>
      <c r="D355" s="643"/>
      <c r="E355" s="643"/>
      <c r="F355" s="643">
        <v>420.5</v>
      </c>
      <c r="G355" s="643"/>
      <c r="H355" s="656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96" t="s">
        <v>722</v>
      </c>
      <c r="X355" s="692"/>
      <c r="Y355" s="673"/>
      <c r="Z355" s="673"/>
      <c r="AA355" s="673"/>
    </row>
    <row r="356" spans="1:28" ht="31" customHeight="1" x14ac:dyDescent="0.35">
      <c r="A356" s="289">
        <v>174</v>
      </c>
      <c r="B356" s="643" t="s">
        <v>819</v>
      </c>
      <c r="C356" s="643" t="s">
        <v>820</v>
      </c>
      <c r="D356" s="643" t="s">
        <v>323</v>
      </c>
      <c r="E356" s="643" t="s">
        <v>2545</v>
      </c>
      <c r="F356" s="643"/>
      <c r="G356" s="643">
        <f>SUM((F345:F355))</f>
        <v>2351.5</v>
      </c>
      <c r="H356" s="656">
        <v>48.32</v>
      </c>
      <c r="I356" s="686">
        <f t="shared" ref="I356" si="191">I354+F355</f>
        <v>24020.493000000002</v>
      </c>
      <c r="J356" s="643">
        <v>193.59</v>
      </c>
      <c r="K356" s="643">
        <f>F355+F357+50</f>
        <v>906.5</v>
      </c>
      <c r="L356" s="643">
        <f>K356/2</f>
        <v>453.25</v>
      </c>
      <c r="M356" s="643">
        <v>188</v>
      </c>
      <c r="N356" s="643">
        <v>180</v>
      </c>
      <c r="O356" s="643">
        <v>368</v>
      </c>
      <c r="P356" s="643">
        <v>194</v>
      </c>
      <c r="Q356" s="643">
        <v>189</v>
      </c>
      <c r="R356" s="643">
        <v>384</v>
      </c>
      <c r="S356" s="643" t="s">
        <v>2546</v>
      </c>
      <c r="T356" s="643" t="s">
        <v>2547</v>
      </c>
      <c r="U356" s="643">
        <v>468620.57199999999</v>
      </c>
      <c r="V356" s="643">
        <v>2460911.5830000001</v>
      </c>
      <c r="W356" s="688" t="s">
        <v>2534</v>
      </c>
      <c r="X356" s="692" t="s">
        <v>194</v>
      </c>
      <c r="Y356" s="673" t="s">
        <v>195</v>
      </c>
      <c r="Z356" s="673" t="s">
        <v>195</v>
      </c>
      <c r="AA356" s="673" t="s">
        <v>195</v>
      </c>
    </row>
    <row r="357" spans="1:28" ht="31" customHeight="1" x14ac:dyDescent="0.35">
      <c r="A357" s="281"/>
      <c r="B357" s="643" t="s">
        <v>186</v>
      </c>
      <c r="C357" s="643"/>
      <c r="D357" s="643"/>
      <c r="E357" s="643"/>
      <c r="F357" s="643">
        <v>436</v>
      </c>
      <c r="G357" s="643"/>
      <c r="H357" s="656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96" t="s">
        <v>2548</v>
      </c>
      <c r="X357" s="692"/>
      <c r="Y357" s="673"/>
      <c r="Z357" s="673"/>
      <c r="AA357" s="673"/>
    </row>
    <row r="358" spans="1:28" ht="31" customHeight="1" x14ac:dyDescent="0.35">
      <c r="A358" s="289">
        <v>175</v>
      </c>
      <c r="B358" s="643" t="s">
        <v>186</v>
      </c>
      <c r="C358" s="643" t="s">
        <v>821</v>
      </c>
      <c r="D358" s="643" t="s">
        <v>120</v>
      </c>
      <c r="E358" s="643" t="s">
        <v>186</v>
      </c>
      <c r="F358" s="643"/>
      <c r="G358" s="643"/>
      <c r="H358" s="656">
        <v>62.83</v>
      </c>
      <c r="I358" s="686">
        <f t="shared" ref="I358" si="192">I356+F357</f>
        <v>24456.493000000002</v>
      </c>
      <c r="J358" s="643">
        <v>194.012</v>
      </c>
      <c r="K358" s="643">
        <f>F357+F359</f>
        <v>823.5</v>
      </c>
      <c r="L358" s="643">
        <f>K358/2</f>
        <v>411.75</v>
      </c>
      <c r="M358" s="643">
        <v>257</v>
      </c>
      <c r="N358" s="643">
        <v>233</v>
      </c>
      <c r="O358" s="643">
        <v>490</v>
      </c>
      <c r="P358" s="643">
        <v>249</v>
      </c>
      <c r="Q358" s="643">
        <v>224</v>
      </c>
      <c r="R358" s="643">
        <v>473</v>
      </c>
      <c r="S358" s="643" t="s">
        <v>2549</v>
      </c>
      <c r="T358" s="643" t="s">
        <v>2550</v>
      </c>
      <c r="U358" s="643">
        <v>468752.18400000001</v>
      </c>
      <c r="V358" s="643">
        <v>2460495.9219999998</v>
      </c>
      <c r="W358" s="688" t="s">
        <v>2534</v>
      </c>
      <c r="X358" s="692" t="s">
        <v>194</v>
      </c>
      <c r="Y358" s="673" t="s">
        <v>195</v>
      </c>
      <c r="Z358" s="673" t="s">
        <v>195</v>
      </c>
      <c r="AA358" s="673" t="s">
        <v>195</v>
      </c>
    </row>
    <row r="359" spans="1:28" ht="31" customHeight="1" x14ac:dyDescent="0.35">
      <c r="A359" s="281"/>
      <c r="B359" s="643" t="s">
        <v>186</v>
      </c>
      <c r="C359" s="643"/>
      <c r="D359" s="643"/>
      <c r="E359" s="643"/>
      <c r="F359" s="643">
        <v>387.5</v>
      </c>
      <c r="G359" s="643"/>
      <c r="H359" s="656"/>
      <c r="I359" s="643"/>
      <c r="J359" s="643"/>
      <c r="K359" s="643"/>
      <c r="L359" s="643"/>
      <c r="M359" s="643"/>
      <c r="N359" s="643"/>
      <c r="O359" s="643"/>
      <c r="P359" s="643"/>
      <c r="Q359" s="643"/>
      <c r="R359" s="643"/>
      <c r="S359" s="643"/>
      <c r="T359" s="643"/>
      <c r="U359" s="643"/>
      <c r="V359" s="643"/>
      <c r="W359" s="696" t="s">
        <v>196</v>
      </c>
      <c r="X359" s="692"/>
      <c r="Y359" s="673"/>
      <c r="Z359" s="673"/>
      <c r="AA359" s="673"/>
    </row>
    <row r="360" spans="1:28" ht="31" customHeight="1" x14ac:dyDescent="0.35">
      <c r="A360" s="289">
        <v>176</v>
      </c>
      <c r="B360" s="643" t="s">
        <v>822</v>
      </c>
      <c r="C360" s="698" t="s">
        <v>823</v>
      </c>
      <c r="D360" s="698" t="s">
        <v>213</v>
      </c>
      <c r="E360" s="643" t="s">
        <v>2551</v>
      </c>
      <c r="F360" s="643"/>
      <c r="G360" s="643">
        <f>SUM((F357:F360))</f>
        <v>823.5</v>
      </c>
      <c r="H360" s="656">
        <v>51.32</v>
      </c>
      <c r="I360" s="686">
        <f t="shared" ref="I360" si="193">I358+F359</f>
        <v>24843.993000000002</v>
      </c>
      <c r="J360" s="643">
        <v>191.64</v>
      </c>
      <c r="K360" s="643">
        <f>F359+F361</f>
        <v>763.5</v>
      </c>
      <c r="L360" s="643">
        <f>K360/2</f>
        <v>381.75</v>
      </c>
      <c r="M360" s="643">
        <v>155</v>
      </c>
      <c r="N360" s="643">
        <v>126</v>
      </c>
      <c r="O360" s="643">
        <v>282</v>
      </c>
      <c r="P360" s="643">
        <v>165</v>
      </c>
      <c r="Q360" s="643">
        <v>144</v>
      </c>
      <c r="R360" s="643">
        <v>309</v>
      </c>
      <c r="S360" s="643" t="s">
        <v>2552</v>
      </c>
      <c r="T360" s="643" t="s">
        <v>2553</v>
      </c>
      <c r="U360" s="643">
        <v>468869.11</v>
      </c>
      <c r="V360" s="643">
        <v>2460126.64</v>
      </c>
      <c r="W360" s="688" t="s">
        <v>2534</v>
      </c>
      <c r="X360" s="692" t="s">
        <v>194</v>
      </c>
      <c r="Y360" s="673" t="s">
        <v>195</v>
      </c>
      <c r="Z360" s="673" t="s">
        <v>195</v>
      </c>
      <c r="AA360" s="673" t="s">
        <v>195</v>
      </c>
    </row>
    <row r="361" spans="1:28" ht="31" customHeight="1" x14ac:dyDescent="0.35">
      <c r="A361" s="281"/>
      <c r="B361" s="643" t="s">
        <v>186</v>
      </c>
      <c r="C361" s="643"/>
      <c r="D361" s="643"/>
      <c r="E361" s="643"/>
      <c r="F361" s="643">
        <v>376</v>
      </c>
      <c r="G361" s="643"/>
      <c r="H361" s="656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96" t="s">
        <v>2554</v>
      </c>
      <c r="X361" s="692"/>
      <c r="Y361" s="673"/>
      <c r="Z361" s="673"/>
      <c r="AA361" s="673"/>
    </row>
    <row r="362" spans="1:28" ht="31" customHeight="1" x14ac:dyDescent="0.35">
      <c r="A362" s="289">
        <v>177</v>
      </c>
      <c r="B362" s="643" t="s">
        <v>824</v>
      </c>
      <c r="C362" s="698" t="s">
        <v>825</v>
      </c>
      <c r="D362" s="699" t="s">
        <v>2713</v>
      </c>
      <c r="E362" s="643" t="s">
        <v>2555</v>
      </c>
      <c r="F362" s="643"/>
      <c r="G362" s="643">
        <f>SUM((F361:F362))</f>
        <v>376</v>
      </c>
      <c r="H362" s="656">
        <v>57.32</v>
      </c>
      <c r="I362" s="686">
        <f t="shared" ref="I362" si="194">I360+F361</f>
        <v>25219.993000000002</v>
      </c>
      <c r="J362" s="643">
        <v>196.42</v>
      </c>
      <c r="K362" s="643">
        <f>F361+F363</f>
        <v>612</v>
      </c>
      <c r="L362" s="643">
        <f>K362/2</f>
        <v>306</v>
      </c>
      <c r="M362" s="643">
        <v>251</v>
      </c>
      <c r="N362" s="643">
        <v>150</v>
      </c>
      <c r="O362" s="643">
        <v>401</v>
      </c>
      <c r="P362" s="643">
        <v>234</v>
      </c>
      <c r="Q362" s="643">
        <v>135</v>
      </c>
      <c r="R362" s="643">
        <v>369</v>
      </c>
      <c r="S362" s="643" t="s">
        <v>2556</v>
      </c>
      <c r="T362" s="643" t="s">
        <v>2557</v>
      </c>
      <c r="U362" s="643">
        <v>469167.97899999999</v>
      </c>
      <c r="V362" s="643">
        <v>2459898.0550000002</v>
      </c>
      <c r="W362" s="697" t="s">
        <v>2558</v>
      </c>
      <c r="X362" s="692" t="s">
        <v>194</v>
      </c>
      <c r="Y362" s="673" t="s">
        <v>195</v>
      </c>
      <c r="Z362" s="673" t="s">
        <v>195</v>
      </c>
      <c r="AA362" s="673" t="s">
        <v>195</v>
      </c>
    </row>
    <row r="363" spans="1:28" ht="31" customHeight="1" x14ac:dyDescent="0.35">
      <c r="A363" s="281"/>
      <c r="B363" s="643" t="s">
        <v>186</v>
      </c>
      <c r="C363" s="643"/>
      <c r="D363" s="643"/>
      <c r="E363" s="643"/>
      <c r="F363" s="643">
        <v>236</v>
      </c>
      <c r="G363" s="643"/>
      <c r="H363" s="656"/>
      <c r="I363" s="643"/>
      <c r="J363" s="643"/>
      <c r="K363" s="643"/>
      <c r="L363" s="643"/>
      <c r="M363" s="643"/>
      <c r="N363" s="643"/>
      <c r="O363" s="643"/>
      <c r="P363" s="643"/>
      <c r="Q363" s="643"/>
      <c r="R363" s="643"/>
      <c r="S363" s="643"/>
      <c r="T363" s="643"/>
      <c r="U363" s="643"/>
      <c r="V363" s="643"/>
      <c r="W363" s="660" t="s">
        <v>2725</v>
      </c>
      <c r="X363" s="692"/>
      <c r="Y363" s="673"/>
      <c r="Z363" s="673"/>
      <c r="AA363" s="673"/>
    </row>
    <row r="364" spans="1:28" ht="31" customHeight="1" x14ac:dyDescent="0.35">
      <c r="A364" s="289">
        <v>178</v>
      </c>
      <c r="B364" s="643" t="s">
        <v>827</v>
      </c>
      <c r="C364" s="698" t="s">
        <v>828</v>
      </c>
      <c r="D364" s="698" t="s">
        <v>438</v>
      </c>
      <c r="E364" s="643" t="s">
        <v>2559</v>
      </c>
      <c r="F364" s="643"/>
      <c r="G364" s="643">
        <f>SUM((F363:F364))</f>
        <v>236</v>
      </c>
      <c r="H364" s="656">
        <v>57.32</v>
      </c>
      <c r="I364" s="686">
        <f t="shared" ref="I364" si="195">I362+F363</f>
        <v>25455.993000000002</v>
      </c>
      <c r="J364" s="643">
        <v>194.94</v>
      </c>
      <c r="K364" s="643">
        <f>F363+F365</f>
        <v>730</v>
      </c>
      <c r="L364" s="643">
        <f>K364/2</f>
        <v>365</v>
      </c>
      <c r="M364" s="643">
        <v>86</v>
      </c>
      <c r="N364" s="643">
        <v>310</v>
      </c>
      <c r="O364" s="643">
        <v>396</v>
      </c>
      <c r="P364" s="643">
        <v>102</v>
      </c>
      <c r="Q364" s="643">
        <v>296</v>
      </c>
      <c r="R364" s="643">
        <v>398</v>
      </c>
      <c r="S364" s="643" t="s">
        <v>2560</v>
      </c>
      <c r="T364" s="643" t="s">
        <v>2561</v>
      </c>
      <c r="U364" s="656">
        <v>469404</v>
      </c>
      <c r="V364" s="656">
        <v>2459901</v>
      </c>
      <c r="W364" s="688" t="s">
        <v>2534</v>
      </c>
      <c r="X364" s="692" t="s">
        <v>194</v>
      </c>
      <c r="Y364" s="673" t="s">
        <v>195</v>
      </c>
      <c r="Z364" s="673" t="s">
        <v>195</v>
      </c>
      <c r="AA364" s="673" t="s">
        <v>195</v>
      </c>
    </row>
    <row r="365" spans="1:28" ht="31" customHeight="1" x14ac:dyDescent="0.35">
      <c r="A365" s="281"/>
      <c r="B365" s="643"/>
      <c r="C365" s="643"/>
      <c r="D365" s="643"/>
      <c r="E365" s="643"/>
      <c r="F365" s="643">
        <v>494</v>
      </c>
      <c r="G365" s="643"/>
      <c r="H365" s="656"/>
      <c r="I365" s="643"/>
      <c r="J365" s="643"/>
      <c r="K365" s="643"/>
      <c r="L365" s="643"/>
      <c r="M365" s="643"/>
      <c r="N365" s="643"/>
      <c r="O365" s="643"/>
      <c r="P365" s="643"/>
      <c r="Q365" s="643"/>
      <c r="R365" s="643"/>
      <c r="S365" s="643"/>
      <c r="T365" s="643"/>
      <c r="U365" s="643"/>
      <c r="V365" s="643"/>
      <c r="W365" s="696" t="s">
        <v>2562</v>
      </c>
      <c r="X365" s="692"/>
      <c r="Y365" s="673"/>
      <c r="Z365" s="673"/>
      <c r="AA365" s="673"/>
    </row>
    <row r="366" spans="1:28" ht="31" customHeight="1" x14ac:dyDescent="0.35">
      <c r="A366" s="289">
        <v>179</v>
      </c>
      <c r="B366" s="643"/>
      <c r="C366" s="698" t="s">
        <v>829</v>
      </c>
      <c r="D366" s="698" t="s">
        <v>45</v>
      </c>
      <c r="E366" s="643" t="s">
        <v>186</v>
      </c>
      <c r="F366" s="643"/>
      <c r="G366" s="643"/>
      <c r="H366" s="656">
        <v>53.83</v>
      </c>
      <c r="I366" s="686">
        <f t="shared" ref="I366" si="196">I364+F365</f>
        <v>25949.993000000002</v>
      </c>
      <c r="J366" s="643">
        <v>186.56899999999999</v>
      </c>
      <c r="K366" s="643">
        <f>F365+F367</f>
        <v>841</v>
      </c>
      <c r="L366" s="643">
        <f>K366/2</f>
        <v>420.5</v>
      </c>
      <c r="M366" s="643">
        <v>186</v>
      </c>
      <c r="N366" s="643">
        <v>157</v>
      </c>
      <c r="O366" s="643">
        <v>342</v>
      </c>
      <c r="P366" s="643">
        <v>201</v>
      </c>
      <c r="Q366" s="643">
        <v>161</v>
      </c>
      <c r="R366" s="643">
        <v>362</v>
      </c>
      <c r="S366" s="643" t="s">
        <v>2563</v>
      </c>
      <c r="T366" s="643" t="s">
        <v>2564</v>
      </c>
      <c r="U366" s="643">
        <v>469897.96</v>
      </c>
      <c r="V366" s="643">
        <v>2459894.7110000001</v>
      </c>
      <c r="W366" s="688" t="s">
        <v>2534</v>
      </c>
      <c r="X366" s="692" t="s">
        <v>194</v>
      </c>
      <c r="Y366" s="673" t="s">
        <v>195</v>
      </c>
      <c r="Z366" s="673" t="s">
        <v>195</v>
      </c>
      <c r="AA366" s="673" t="s">
        <v>195</v>
      </c>
    </row>
    <row r="367" spans="1:28" ht="31" customHeight="1" x14ac:dyDescent="0.35">
      <c r="A367" s="281"/>
      <c r="B367" s="643"/>
      <c r="C367" s="643"/>
      <c r="D367" s="643"/>
      <c r="E367" s="643"/>
      <c r="F367" s="643">
        <v>347</v>
      </c>
      <c r="G367" s="643"/>
      <c r="H367" s="656"/>
      <c r="I367" s="643"/>
      <c r="J367" s="643"/>
      <c r="K367" s="643"/>
      <c r="L367" s="643"/>
      <c r="M367" s="643"/>
      <c r="N367" s="643"/>
      <c r="O367" s="643"/>
      <c r="P367" s="643"/>
      <c r="Q367" s="643"/>
      <c r="R367" s="643"/>
      <c r="S367" s="643"/>
      <c r="T367" s="643"/>
      <c r="U367" s="643"/>
      <c r="V367" s="643"/>
      <c r="W367" s="696" t="s">
        <v>196</v>
      </c>
      <c r="X367" s="692"/>
      <c r="Y367" s="673"/>
      <c r="Z367" s="673"/>
      <c r="AA367" s="673"/>
    </row>
    <row r="368" spans="1:28" ht="31" customHeight="1" x14ac:dyDescent="0.35">
      <c r="A368" s="289">
        <v>180</v>
      </c>
      <c r="B368" s="643"/>
      <c r="C368" s="643" t="s">
        <v>831</v>
      </c>
      <c r="D368" s="643" t="s">
        <v>235</v>
      </c>
      <c r="E368" s="643" t="s">
        <v>186</v>
      </c>
      <c r="F368" s="643"/>
      <c r="G368" s="643"/>
      <c r="H368" s="656">
        <v>50.83</v>
      </c>
      <c r="I368" s="686">
        <f t="shared" ref="I368" si="197">I366+F367</f>
        <v>26296.993000000002</v>
      </c>
      <c r="J368" s="643">
        <v>192.91499999999999</v>
      </c>
      <c r="K368" s="643">
        <f>F367+F369</f>
        <v>684</v>
      </c>
      <c r="L368" s="643">
        <f>K368/2</f>
        <v>342</v>
      </c>
      <c r="M368" s="643">
        <v>191</v>
      </c>
      <c r="N368" s="643">
        <v>183</v>
      </c>
      <c r="O368" s="643">
        <v>374</v>
      </c>
      <c r="P368" s="643">
        <v>187</v>
      </c>
      <c r="Q368" s="643">
        <v>180</v>
      </c>
      <c r="R368" s="643">
        <v>367</v>
      </c>
      <c r="S368" s="643" t="s">
        <v>2565</v>
      </c>
      <c r="T368" s="643" t="s">
        <v>2566</v>
      </c>
      <c r="U368" s="643">
        <v>470244.93199999997</v>
      </c>
      <c r="V368" s="643">
        <v>2459890.2930000001</v>
      </c>
      <c r="W368" s="688" t="s">
        <v>2534</v>
      </c>
      <c r="X368" s="692" t="s">
        <v>194</v>
      </c>
      <c r="Y368" s="673" t="s">
        <v>195</v>
      </c>
      <c r="Z368" s="673" t="s">
        <v>195</v>
      </c>
      <c r="AA368" s="673" t="s">
        <v>195</v>
      </c>
    </row>
    <row r="369" spans="1:28" ht="31" customHeight="1" x14ac:dyDescent="0.35">
      <c r="A369" s="281"/>
      <c r="B369" s="643"/>
      <c r="C369" s="643"/>
      <c r="D369" s="643"/>
      <c r="E369" s="643"/>
      <c r="F369" s="643">
        <v>337</v>
      </c>
      <c r="G369" s="643"/>
      <c r="H369" s="656"/>
      <c r="I369" s="643"/>
      <c r="J369" s="643"/>
      <c r="K369" s="643"/>
      <c r="L369" s="643"/>
      <c r="M369" s="643"/>
      <c r="N369" s="643"/>
      <c r="O369" s="643"/>
      <c r="P369" s="643"/>
      <c r="Q369" s="643"/>
      <c r="R369" s="643"/>
      <c r="S369" s="643"/>
      <c r="T369" s="643"/>
      <c r="U369" s="643"/>
      <c r="V369" s="643"/>
      <c r="W369" s="696" t="s">
        <v>196</v>
      </c>
      <c r="X369" s="692"/>
      <c r="Y369" s="673"/>
      <c r="Z369" s="673"/>
      <c r="AA369" s="673"/>
      <c r="AB369" s="302" t="s">
        <v>817</v>
      </c>
    </row>
    <row r="370" spans="1:28" ht="31" customHeight="1" x14ac:dyDescent="0.35">
      <c r="A370" s="289">
        <v>181</v>
      </c>
      <c r="B370" s="643" t="s">
        <v>2567</v>
      </c>
      <c r="C370" s="643" t="s">
        <v>832</v>
      </c>
      <c r="D370" s="643" t="s">
        <v>610</v>
      </c>
      <c r="E370" s="643" t="s">
        <v>2568</v>
      </c>
      <c r="F370" s="643"/>
      <c r="G370" s="643">
        <f>SUM((F364:F370))</f>
        <v>1178</v>
      </c>
      <c r="H370" s="656">
        <v>45.32</v>
      </c>
      <c r="I370" s="686">
        <f t="shared" ref="I370" si="198">I368+F369</f>
        <v>26633.993000000002</v>
      </c>
      <c r="J370" s="643">
        <v>190.38</v>
      </c>
      <c r="K370" s="643">
        <v>763</v>
      </c>
      <c r="L370" s="643">
        <f>K370/2</f>
        <v>381.5</v>
      </c>
      <c r="M370" s="643">
        <v>155</v>
      </c>
      <c r="N370" s="643">
        <v>138</v>
      </c>
      <c r="O370" s="643">
        <v>294</v>
      </c>
      <c r="P370" s="643">
        <v>159</v>
      </c>
      <c r="Q370" s="643">
        <v>157</v>
      </c>
      <c r="R370" s="643">
        <v>316</v>
      </c>
      <c r="S370" s="643" t="s">
        <v>2569</v>
      </c>
      <c r="T370" s="643" t="s">
        <v>2570</v>
      </c>
      <c r="U370" s="643">
        <v>470582.06</v>
      </c>
      <c r="V370" s="643">
        <v>2459886</v>
      </c>
      <c r="W370" s="688" t="s">
        <v>2534</v>
      </c>
      <c r="X370" s="692" t="s">
        <v>194</v>
      </c>
      <c r="Y370" s="673" t="s">
        <v>194</v>
      </c>
      <c r="Z370" s="673" t="s">
        <v>194</v>
      </c>
      <c r="AA370" s="673" t="s">
        <v>194</v>
      </c>
    </row>
    <row r="371" spans="1:28" ht="31" customHeight="1" x14ac:dyDescent="0.35">
      <c r="A371" s="281"/>
      <c r="B371" s="643" t="s">
        <v>186</v>
      </c>
      <c r="C371" s="643"/>
      <c r="D371" s="643"/>
      <c r="E371" s="643"/>
      <c r="F371" s="643">
        <v>426</v>
      </c>
      <c r="G371" s="643"/>
      <c r="H371" s="656"/>
      <c r="I371" s="643"/>
      <c r="J371" s="643"/>
      <c r="K371" s="643"/>
      <c r="L371" s="643"/>
      <c r="M371" s="643"/>
      <c r="N371" s="643"/>
      <c r="O371" s="643"/>
      <c r="P371" s="643"/>
      <c r="Q371" s="643"/>
      <c r="R371" s="643"/>
      <c r="S371" s="643"/>
      <c r="T371" s="643"/>
      <c r="U371" s="643"/>
      <c r="V371" s="643"/>
      <c r="W371" s="696" t="s">
        <v>2571</v>
      </c>
      <c r="X371" s="692"/>
      <c r="Y371" s="673"/>
      <c r="Z371" s="673"/>
      <c r="AA371" s="673"/>
    </row>
    <row r="372" spans="1:28" ht="31" customHeight="1" x14ac:dyDescent="0.35">
      <c r="A372" s="289">
        <v>182</v>
      </c>
      <c r="B372" s="643" t="s">
        <v>186</v>
      </c>
      <c r="C372" s="643" t="s">
        <v>833</v>
      </c>
      <c r="D372" s="643" t="s">
        <v>65</v>
      </c>
      <c r="E372" s="643" t="s">
        <v>186</v>
      </c>
      <c r="F372" s="643"/>
      <c r="G372" s="643" t="s">
        <v>186</v>
      </c>
      <c r="H372" s="656">
        <v>59.83</v>
      </c>
      <c r="I372" s="686">
        <f t="shared" ref="I372" si="199">I370+F371</f>
        <v>27059.993000000002</v>
      </c>
      <c r="J372" s="643">
        <v>199.32</v>
      </c>
      <c r="K372" s="643">
        <f>F373+F371</f>
        <v>844.99900000000002</v>
      </c>
      <c r="L372" s="643">
        <f>K372/2</f>
        <v>422.49950000000001</v>
      </c>
      <c r="M372" s="643">
        <v>277</v>
      </c>
      <c r="N372" s="643">
        <v>242</v>
      </c>
      <c r="O372" s="643">
        <v>519</v>
      </c>
      <c r="P372" s="643">
        <v>262</v>
      </c>
      <c r="Q372" s="643">
        <v>235</v>
      </c>
      <c r="R372" s="643">
        <v>497</v>
      </c>
      <c r="S372" s="643" t="s">
        <v>834</v>
      </c>
      <c r="T372" s="643" t="s">
        <v>835</v>
      </c>
      <c r="U372" s="643">
        <v>470972.99900000001</v>
      </c>
      <c r="V372" s="643">
        <v>2459716.7579999999</v>
      </c>
      <c r="W372" s="688" t="s">
        <v>2534</v>
      </c>
      <c r="X372" s="692" t="s">
        <v>194</v>
      </c>
      <c r="Y372" s="673" t="s">
        <v>194</v>
      </c>
      <c r="Z372" s="673" t="s">
        <v>194</v>
      </c>
      <c r="AA372" s="673" t="s">
        <v>194</v>
      </c>
    </row>
    <row r="373" spans="1:28" ht="31" customHeight="1" x14ac:dyDescent="0.35">
      <c r="A373" s="281"/>
      <c r="B373" s="700" t="s">
        <v>186</v>
      </c>
      <c r="C373" s="643"/>
      <c r="D373" s="643"/>
      <c r="E373" s="643"/>
      <c r="F373" s="686">
        <v>418.99900000000002</v>
      </c>
      <c r="G373" s="669"/>
      <c r="H373" s="656"/>
      <c r="I373" s="643"/>
      <c r="J373" s="643"/>
      <c r="K373" s="686"/>
      <c r="L373" s="701"/>
      <c r="M373" s="643"/>
      <c r="N373" s="643"/>
      <c r="O373" s="643"/>
      <c r="P373" s="643"/>
      <c r="Q373" s="643"/>
      <c r="R373" s="643"/>
      <c r="S373" s="643"/>
      <c r="T373" s="643"/>
      <c r="U373" s="702"/>
      <c r="V373" s="702"/>
      <c r="W373" s="660" t="s">
        <v>2572</v>
      </c>
      <c r="X373" s="692"/>
      <c r="Y373" s="673"/>
      <c r="Z373" s="673"/>
      <c r="AA373" s="673"/>
      <c r="AB373" s="302" t="s">
        <v>817</v>
      </c>
    </row>
    <row r="374" spans="1:28" ht="31" customHeight="1" x14ac:dyDescent="0.35">
      <c r="A374" s="289">
        <v>183</v>
      </c>
      <c r="B374" s="700" t="s">
        <v>186</v>
      </c>
      <c r="C374" s="643" t="s">
        <v>836</v>
      </c>
      <c r="D374" s="643" t="s">
        <v>65</v>
      </c>
      <c r="E374" s="643" t="s">
        <v>186</v>
      </c>
      <c r="F374" s="686"/>
      <c r="G374" s="669" t="s">
        <v>186</v>
      </c>
      <c r="H374" s="656">
        <v>59.83</v>
      </c>
      <c r="I374" s="686">
        <f t="shared" ref="I374" si="200">I372+F373</f>
        <v>27478.992000000002</v>
      </c>
      <c r="J374" s="643">
        <v>191.79900000000001</v>
      </c>
      <c r="K374" s="686">
        <f t="shared" ref="K374" si="201">F375+F373</f>
        <v>785.99900000000002</v>
      </c>
      <c r="L374" s="656">
        <f t="shared" ref="L374" si="202">K374/2</f>
        <v>392.99950000000001</v>
      </c>
      <c r="M374" s="643">
        <v>178</v>
      </c>
      <c r="N374" s="643">
        <v>223</v>
      </c>
      <c r="O374" s="643">
        <v>401</v>
      </c>
      <c r="P374" s="643">
        <v>186</v>
      </c>
      <c r="Q374" s="643">
        <v>214</v>
      </c>
      <c r="R374" s="643">
        <v>400</v>
      </c>
      <c r="S374" s="643" t="s">
        <v>837</v>
      </c>
      <c r="T374" s="643" t="s">
        <v>838</v>
      </c>
      <c r="U374" s="702">
        <v>471357.51299999998</v>
      </c>
      <c r="V374" s="702">
        <v>2459550.298</v>
      </c>
      <c r="W374" s="688" t="s">
        <v>2534</v>
      </c>
      <c r="X374" s="692" t="s">
        <v>194</v>
      </c>
      <c r="Y374" s="673" t="s">
        <v>194</v>
      </c>
      <c r="Z374" s="673" t="s">
        <v>194</v>
      </c>
      <c r="AA374" s="673" t="s">
        <v>194</v>
      </c>
    </row>
    <row r="375" spans="1:28" ht="31" customHeight="1" x14ac:dyDescent="0.35">
      <c r="A375" s="281"/>
      <c r="B375" s="700" t="s">
        <v>186</v>
      </c>
      <c r="C375" s="643"/>
      <c r="D375" s="643"/>
      <c r="E375" s="643"/>
      <c r="F375" s="686">
        <v>367</v>
      </c>
      <c r="G375" s="669"/>
      <c r="H375" s="656"/>
      <c r="I375" s="643"/>
      <c r="J375" s="643"/>
      <c r="K375" s="686"/>
      <c r="L375" s="701"/>
      <c r="M375" s="643"/>
      <c r="N375" s="643"/>
      <c r="O375" s="643"/>
      <c r="P375" s="643"/>
      <c r="Q375" s="643"/>
      <c r="R375" s="643"/>
      <c r="S375" s="643"/>
      <c r="T375" s="643"/>
      <c r="U375" s="702"/>
      <c r="V375" s="702"/>
      <c r="W375" s="660"/>
      <c r="X375" s="692"/>
      <c r="Y375" s="673"/>
      <c r="Z375" s="673"/>
      <c r="AA375" s="673"/>
    </row>
    <row r="376" spans="1:28" ht="31" customHeight="1" x14ac:dyDescent="0.35">
      <c r="A376" s="289">
        <v>184</v>
      </c>
      <c r="B376" s="700" t="s">
        <v>186</v>
      </c>
      <c r="C376" s="643" t="s">
        <v>839</v>
      </c>
      <c r="D376" s="643" t="s">
        <v>235</v>
      </c>
      <c r="E376" s="643" t="s">
        <v>186</v>
      </c>
      <c r="F376" s="686"/>
      <c r="G376" s="669" t="s">
        <v>186</v>
      </c>
      <c r="H376" s="656">
        <v>50.83</v>
      </c>
      <c r="I376" s="686">
        <f t="shared" ref="I376" si="203">I374+F375</f>
        <v>27845.992000000002</v>
      </c>
      <c r="J376" s="643">
        <v>192.678</v>
      </c>
      <c r="K376" s="686">
        <f t="shared" ref="K376" si="204">F377+F375</f>
        <v>798</v>
      </c>
      <c r="L376" s="656">
        <f t="shared" ref="L376" si="205">K376/2</f>
        <v>399</v>
      </c>
      <c r="M376" s="643">
        <v>144</v>
      </c>
      <c r="N376" s="643">
        <v>264</v>
      </c>
      <c r="O376" s="643">
        <v>408</v>
      </c>
      <c r="P376" s="643">
        <v>154</v>
      </c>
      <c r="Q376" s="643">
        <v>253</v>
      </c>
      <c r="R376" s="643">
        <v>407</v>
      </c>
      <c r="S376" s="643" t="s">
        <v>840</v>
      </c>
      <c r="T376" s="643" t="s">
        <v>841</v>
      </c>
      <c r="U376" s="702">
        <v>471694.30800000002</v>
      </c>
      <c r="V376" s="702">
        <v>2459404.4959999998</v>
      </c>
      <c r="W376" s="695" t="s">
        <v>2573</v>
      </c>
      <c r="X376" s="692" t="s">
        <v>194</v>
      </c>
      <c r="Y376" s="673" t="s">
        <v>194</v>
      </c>
      <c r="Z376" s="673" t="s">
        <v>194</v>
      </c>
      <c r="AA376" s="673" t="s">
        <v>194</v>
      </c>
    </row>
    <row r="377" spans="1:28" ht="31" customHeight="1" x14ac:dyDescent="0.35">
      <c r="A377" s="281"/>
      <c r="B377" s="700" t="s">
        <v>186</v>
      </c>
      <c r="C377" s="643"/>
      <c r="D377" s="643"/>
      <c r="E377" s="643"/>
      <c r="F377" s="686">
        <v>431</v>
      </c>
      <c r="G377" s="669"/>
      <c r="H377" s="656"/>
      <c r="I377" s="643"/>
      <c r="J377" s="643"/>
      <c r="K377" s="686"/>
      <c r="L377" s="701"/>
      <c r="M377" s="643"/>
      <c r="N377" s="643"/>
      <c r="O377" s="643"/>
      <c r="P377" s="643"/>
      <c r="Q377" s="643"/>
      <c r="R377" s="643"/>
      <c r="S377" s="643"/>
      <c r="T377" s="643"/>
      <c r="U377" s="702"/>
      <c r="V377" s="702"/>
      <c r="W377" s="660" t="s">
        <v>811</v>
      </c>
      <c r="X377" s="692"/>
      <c r="Y377" s="673"/>
      <c r="Z377" s="673"/>
      <c r="AA377" s="673"/>
      <c r="AB377" s="302" t="s">
        <v>817</v>
      </c>
    </row>
    <row r="378" spans="1:28" ht="31" customHeight="1" x14ac:dyDescent="0.35">
      <c r="A378" s="289">
        <v>185</v>
      </c>
      <c r="B378" s="700" t="s">
        <v>186</v>
      </c>
      <c r="C378" s="643" t="s">
        <v>842</v>
      </c>
      <c r="D378" s="643" t="s">
        <v>45</v>
      </c>
      <c r="E378" s="643"/>
      <c r="F378" s="686"/>
      <c r="G378" s="669" t="s">
        <v>186</v>
      </c>
      <c r="H378" s="656">
        <v>53.83</v>
      </c>
      <c r="I378" s="686">
        <f t="shared" ref="I378" si="206">I376+F377</f>
        <v>28276.992000000002</v>
      </c>
      <c r="J378" s="643">
        <v>178.113</v>
      </c>
      <c r="K378" s="686">
        <f t="shared" ref="K378" si="207">F379+F377</f>
        <v>834</v>
      </c>
      <c r="L378" s="656">
        <f t="shared" ref="L378" si="208">K378/2</f>
        <v>417</v>
      </c>
      <c r="M378" s="643">
        <v>168</v>
      </c>
      <c r="N378" s="643">
        <v>126</v>
      </c>
      <c r="O378" s="643">
        <v>294</v>
      </c>
      <c r="P378" s="643">
        <v>180</v>
      </c>
      <c r="Q378" s="643">
        <v>145</v>
      </c>
      <c r="R378" s="643">
        <v>325</v>
      </c>
      <c r="S378" s="643" t="s">
        <v>843</v>
      </c>
      <c r="T378" s="643" t="s">
        <v>844</v>
      </c>
      <c r="U378" s="702">
        <v>472089.83500000002</v>
      </c>
      <c r="V378" s="702">
        <v>2459233.267</v>
      </c>
      <c r="W378" s="688" t="s">
        <v>2574</v>
      </c>
      <c r="X378" s="692" t="s">
        <v>194</v>
      </c>
      <c r="Y378" s="673" t="s">
        <v>194</v>
      </c>
      <c r="Z378" s="673" t="s">
        <v>194</v>
      </c>
      <c r="AA378" s="673" t="s">
        <v>194</v>
      </c>
    </row>
    <row r="379" spans="1:28" ht="31" customHeight="1" x14ac:dyDescent="0.35">
      <c r="A379" s="281"/>
      <c r="B379" s="700" t="s">
        <v>186</v>
      </c>
      <c r="C379" s="643"/>
      <c r="D379" s="643"/>
      <c r="E379" s="643"/>
      <c r="F379" s="686">
        <v>403</v>
      </c>
      <c r="G379" s="669"/>
      <c r="H379" s="656"/>
      <c r="I379" s="643"/>
      <c r="J379" s="643"/>
      <c r="K379" s="686"/>
      <c r="L379" s="701"/>
      <c r="M379" s="643"/>
      <c r="N379" s="643"/>
      <c r="O379" s="643"/>
      <c r="P379" s="643"/>
      <c r="Q379" s="643"/>
      <c r="R379" s="643"/>
      <c r="S379" s="643"/>
      <c r="T379" s="643"/>
      <c r="U379" s="702"/>
      <c r="V379" s="702"/>
      <c r="W379" s="660" t="s">
        <v>830</v>
      </c>
      <c r="X379" s="692"/>
      <c r="Y379" s="673"/>
      <c r="Z379" s="673"/>
      <c r="AA379" s="673"/>
      <c r="AB379" s="302" t="s">
        <v>817</v>
      </c>
    </row>
    <row r="380" spans="1:28" ht="31" customHeight="1" x14ac:dyDescent="0.35">
      <c r="A380" s="289">
        <v>186</v>
      </c>
      <c r="B380" s="700" t="s">
        <v>186</v>
      </c>
      <c r="C380" s="643" t="s">
        <v>845</v>
      </c>
      <c r="D380" s="643" t="s">
        <v>120</v>
      </c>
      <c r="E380" s="643" t="s">
        <v>186</v>
      </c>
      <c r="F380" s="686"/>
      <c r="G380" s="669" t="s">
        <v>186</v>
      </c>
      <c r="H380" s="656">
        <v>62.83</v>
      </c>
      <c r="I380" s="686">
        <f t="shared" ref="I380" si="209">I378+F379</f>
        <v>28679.992000000002</v>
      </c>
      <c r="J380" s="643">
        <v>186.29400000000001</v>
      </c>
      <c r="K380" s="686">
        <f t="shared" ref="K380" si="210">F381+F379</f>
        <v>841</v>
      </c>
      <c r="L380" s="656">
        <f t="shared" ref="L380" si="211">K380/2</f>
        <v>420.5</v>
      </c>
      <c r="M380" s="643">
        <v>278</v>
      </c>
      <c r="N380" s="643">
        <v>112</v>
      </c>
      <c r="O380" s="643">
        <v>391</v>
      </c>
      <c r="P380" s="643">
        <v>260</v>
      </c>
      <c r="Q380" s="643">
        <v>139</v>
      </c>
      <c r="R380" s="643">
        <v>399</v>
      </c>
      <c r="S380" s="643" t="s">
        <v>846</v>
      </c>
      <c r="T380" s="643" t="s">
        <v>847</v>
      </c>
      <c r="U380" s="702">
        <v>472459.66700000002</v>
      </c>
      <c r="V380" s="702">
        <v>2459073.1630000002</v>
      </c>
      <c r="W380" s="688" t="s">
        <v>2574</v>
      </c>
      <c r="X380" s="692" t="s">
        <v>194</v>
      </c>
      <c r="Y380" s="673" t="s">
        <v>194</v>
      </c>
      <c r="Z380" s="673" t="s">
        <v>194</v>
      </c>
      <c r="AA380" s="673" t="s">
        <v>194</v>
      </c>
    </row>
    <row r="381" spans="1:28" ht="31" customHeight="1" x14ac:dyDescent="0.35">
      <c r="A381" s="281"/>
      <c r="B381" s="700" t="s">
        <v>186</v>
      </c>
      <c r="C381" s="643"/>
      <c r="D381" s="643"/>
      <c r="E381" s="643"/>
      <c r="F381" s="686">
        <v>438</v>
      </c>
      <c r="G381" s="669"/>
      <c r="H381" s="656"/>
      <c r="I381" s="643"/>
      <c r="J381" s="643"/>
      <c r="K381" s="686"/>
      <c r="L381" s="701"/>
      <c r="M381" s="643"/>
      <c r="N381" s="643"/>
      <c r="O381" s="643"/>
      <c r="P381" s="643"/>
      <c r="Q381" s="643"/>
      <c r="R381" s="643"/>
      <c r="S381" s="643"/>
      <c r="T381" s="643"/>
      <c r="U381" s="702"/>
      <c r="V381" s="702"/>
      <c r="W381" s="660" t="s">
        <v>580</v>
      </c>
      <c r="X381" s="692"/>
      <c r="Y381" s="673"/>
      <c r="Z381" s="673"/>
      <c r="AA381" s="673"/>
    </row>
    <row r="382" spans="1:28" ht="31" customHeight="1" x14ac:dyDescent="0.35">
      <c r="A382" s="289">
        <v>187</v>
      </c>
      <c r="B382" s="700" t="s">
        <v>186</v>
      </c>
      <c r="C382" s="643" t="s">
        <v>848</v>
      </c>
      <c r="D382" s="643" t="s">
        <v>230</v>
      </c>
      <c r="E382" s="643" t="s">
        <v>186</v>
      </c>
      <c r="F382" s="686"/>
      <c r="G382" s="669" t="s">
        <v>186</v>
      </c>
      <c r="H382" s="656">
        <v>55.33</v>
      </c>
      <c r="I382" s="686">
        <f t="shared" ref="I382" si="212">I380+F381</f>
        <v>29117.992000000002</v>
      </c>
      <c r="J382" s="643">
        <v>220.10300000000001</v>
      </c>
      <c r="K382" s="686">
        <f t="shared" ref="K382" si="213">F383+F381</f>
        <v>794.71</v>
      </c>
      <c r="L382" s="656">
        <f t="shared" ref="L382" si="214">K382/2</f>
        <v>397.35500000000002</v>
      </c>
      <c r="M382" s="643">
        <v>327</v>
      </c>
      <c r="N382" s="643">
        <v>272</v>
      </c>
      <c r="O382" s="643">
        <v>599</v>
      </c>
      <c r="P382" s="643">
        <v>302</v>
      </c>
      <c r="Q382" s="643">
        <v>250</v>
      </c>
      <c r="R382" s="643">
        <v>551</v>
      </c>
      <c r="S382" s="643" t="s">
        <v>849</v>
      </c>
      <c r="T382" s="643" t="s">
        <v>850</v>
      </c>
      <c r="U382" s="702">
        <v>472861.61900000001</v>
      </c>
      <c r="V382" s="702">
        <v>2458899.1540000001</v>
      </c>
      <c r="W382" s="688" t="s">
        <v>2574</v>
      </c>
      <c r="X382" s="692" t="s">
        <v>194</v>
      </c>
      <c r="Y382" s="673" t="s">
        <v>194</v>
      </c>
      <c r="Z382" s="673" t="s">
        <v>194</v>
      </c>
      <c r="AA382" s="673" t="s">
        <v>194</v>
      </c>
    </row>
    <row r="383" spans="1:28" ht="31" customHeight="1" x14ac:dyDescent="0.35">
      <c r="A383" s="281"/>
      <c r="B383" s="700" t="s">
        <v>186</v>
      </c>
      <c r="C383" s="643"/>
      <c r="D383" s="643"/>
      <c r="E383" s="643"/>
      <c r="F383" s="686">
        <v>356.71</v>
      </c>
      <c r="G383" s="669"/>
      <c r="H383" s="656"/>
      <c r="I383" s="643"/>
      <c r="J383" s="643"/>
      <c r="K383" s="686"/>
      <c r="L383" s="701"/>
      <c r="M383" s="643"/>
      <c r="N383" s="643"/>
      <c r="O383" s="643"/>
      <c r="P383" s="643"/>
      <c r="Q383" s="643"/>
      <c r="R383" s="643"/>
      <c r="S383" s="643"/>
      <c r="T383" s="643"/>
      <c r="U383" s="702"/>
      <c r="V383" s="702"/>
      <c r="W383" s="660"/>
      <c r="X383" s="692"/>
      <c r="Y383" s="673"/>
      <c r="Z383" s="673"/>
      <c r="AA383" s="673"/>
      <c r="AB383" s="302" t="s">
        <v>817</v>
      </c>
    </row>
    <row r="384" spans="1:28" ht="31" customHeight="1" x14ac:dyDescent="0.35">
      <c r="A384" s="289">
        <v>188</v>
      </c>
      <c r="B384" s="700" t="s">
        <v>851</v>
      </c>
      <c r="C384" s="643" t="s">
        <v>852</v>
      </c>
      <c r="D384" s="643" t="s">
        <v>346</v>
      </c>
      <c r="E384" s="643" t="s">
        <v>853</v>
      </c>
      <c r="F384" s="686"/>
      <c r="G384" s="686">
        <f>SUM(F371:F383)</f>
        <v>2840.7089999999998</v>
      </c>
      <c r="H384" s="656">
        <v>48.32</v>
      </c>
      <c r="I384" s="686">
        <f t="shared" ref="I384" si="215">I382+F383</f>
        <v>29474.702000000001</v>
      </c>
      <c r="J384" s="643">
        <v>203.09</v>
      </c>
      <c r="K384" s="686">
        <f t="shared" ref="K384" si="216">F385+F383</f>
        <v>661.71</v>
      </c>
      <c r="L384" s="656">
        <f t="shared" ref="L384" si="217">K384/2</f>
        <v>330.85500000000002</v>
      </c>
      <c r="M384" s="643">
        <v>86</v>
      </c>
      <c r="N384" s="643">
        <v>189</v>
      </c>
      <c r="O384" s="643">
        <v>275</v>
      </c>
      <c r="P384" s="643">
        <v>109</v>
      </c>
      <c r="Q384" s="643">
        <v>177</v>
      </c>
      <c r="R384" s="643">
        <v>285</v>
      </c>
      <c r="S384" s="643" t="s">
        <v>854</v>
      </c>
      <c r="T384" s="643" t="s">
        <v>855</v>
      </c>
      <c r="U384" s="702">
        <v>473188.97</v>
      </c>
      <c r="V384" s="702">
        <v>2458757.44</v>
      </c>
      <c r="W384" s="688" t="s">
        <v>2574</v>
      </c>
      <c r="X384" s="692" t="s">
        <v>194</v>
      </c>
      <c r="Y384" s="673" t="s">
        <v>194</v>
      </c>
      <c r="Z384" s="673" t="s">
        <v>194</v>
      </c>
      <c r="AA384" s="673" t="s">
        <v>194</v>
      </c>
    </row>
    <row r="385" spans="1:28" ht="31" customHeight="1" x14ac:dyDescent="0.35">
      <c r="A385" s="281"/>
      <c r="B385" s="700" t="s">
        <v>186</v>
      </c>
      <c r="C385" s="643"/>
      <c r="D385" s="643"/>
      <c r="E385" s="643"/>
      <c r="F385" s="686">
        <v>305</v>
      </c>
      <c r="G385" s="674"/>
      <c r="H385" s="656"/>
      <c r="I385" s="643"/>
      <c r="J385" s="643"/>
      <c r="K385" s="686"/>
      <c r="L385" s="701"/>
      <c r="M385" s="643"/>
      <c r="N385" s="643"/>
      <c r="O385" s="643"/>
      <c r="P385" s="643"/>
      <c r="Q385" s="643"/>
      <c r="R385" s="643"/>
      <c r="S385" s="643"/>
      <c r="T385" s="643"/>
      <c r="U385" s="702"/>
      <c r="V385" s="702"/>
      <c r="W385" s="660"/>
      <c r="X385" s="692"/>
      <c r="Y385" s="673"/>
      <c r="Z385" s="673"/>
      <c r="AA385" s="673"/>
      <c r="AB385" s="302" t="s">
        <v>817</v>
      </c>
    </row>
    <row r="386" spans="1:28" ht="31" customHeight="1" x14ac:dyDescent="0.35">
      <c r="A386" s="289">
        <v>189</v>
      </c>
      <c r="B386" s="700" t="s">
        <v>186</v>
      </c>
      <c r="C386" s="643" t="s">
        <v>856</v>
      </c>
      <c r="D386" s="643" t="s">
        <v>235</v>
      </c>
      <c r="E386" s="643" t="s">
        <v>186</v>
      </c>
      <c r="F386" s="686"/>
      <c r="G386" s="674" t="s">
        <v>186</v>
      </c>
      <c r="H386" s="656">
        <v>50.83</v>
      </c>
      <c r="I386" s="686">
        <f t="shared" ref="I386" si="218">I384+F385</f>
        <v>29779.702000000001</v>
      </c>
      <c r="J386" s="643">
        <v>200.232</v>
      </c>
      <c r="K386" s="686">
        <f t="shared" ref="K386" si="219">F387+F385</f>
        <v>642.83899999999994</v>
      </c>
      <c r="L386" s="656">
        <f t="shared" ref="L386" si="220">K386/2</f>
        <v>321.41949999999997</v>
      </c>
      <c r="M386" s="643">
        <v>116</v>
      </c>
      <c r="N386" s="643">
        <v>140</v>
      </c>
      <c r="O386" s="643">
        <v>257</v>
      </c>
      <c r="P386" s="643">
        <v>129</v>
      </c>
      <c r="Q386" s="643">
        <v>151</v>
      </c>
      <c r="R386" s="643">
        <v>280</v>
      </c>
      <c r="S386" s="643" t="s">
        <v>857</v>
      </c>
      <c r="T386" s="643" t="s">
        <v>858</v>
      </c>
      <c r="U386" s="702">
        <v>473482.04700000002</v>
      </c>
      <c r="V386" s="702">
        <v>2458672.9959999998</v>
      </c>
      <c r="W386" s="688" t="s">
        <v>2574</v>
      </c>
      <c r="X386" s="692" t="s">
        <v>194</v>
      </c>
      <c r="Y386" s="673" t="s">
        <v>194</v>
      </c>
      <c r="Z386" s="673" t="s">
        <v>194</v>
      </c>
      <c r="AA386" s="673" t="s">
        <v>194</v>
      </c>
    </row>
    <row r="387" spans="1:28" ht="31" customHeight="1" x14ac:dyDescent="0.35">
      <c r="A387" s="281"/>
      <c r="B387" s="700" t="s">
        <v>186</v>
      </c>
      <c r="C387" s="643"/>
      <c r="D387" s="643"/>
      <c r="E387" s="643"/>
      <c r="F387" s="686">
        <v>337.839</v>
      </c>
      <c r="G387" s="674"/>
      <c r="H387" s="656"/>
      <c r="I387" s="643"/>
      <c r="J387" s="643"/>
      <c r="K387" s="686"/>
      <c r="L387" s="701"/>
      <c r="M387" s="643"/>
      <c r="N387" s="643"/>
      <c r="O387" s="643"/>
      <c r="P387" s="643"/>
      <c r="Q387" s="643"/>
      <c r="R387" s="643"/>
      <c r="S387" s="643"/>
      <c r="T387" s="643"/>
      <c r="U387" s="702"/>
      <c r="V387" s="702"/>
      <c r="W387" s="660" t="s">
        <v>645</v>
      </c>
      <c r="X387" s="692"/>
      <c r="Y387" s="673"/>
      <c r="Z387" s="673"/>
      <c r="AA387" s="673"/>
    </row>
    <row r="388" spans="1:28" ht="31" customHeight="1" x14ac:dyDescent="0.35">
      <c r="A388" s="289">
        <v>190</v>
      </c>
      <c r="B388" s="700" t="s">
        <v>859</v>
      </c>
      <c r="C388" s="643" t="s">
        <v>860</v>
      </c>
      <c r="D388" s="643" t="s">
        <v>610</v>
      </c>
      <c r="E388" s="643" t="s">
        <v>861</v>
      </c>
      <c r="F388" s="686"/>
      <c r="G388" s="686">
        <f>SUM(F385:F387)</f>
        <v>642.83899999999994</v>
      </c>
      <c r="H388" s="656">
        <v>45.32</v>
      </c>
      <c r="I388" s="686">
        <f t="shared" ref="I388" si="221">I386+F387</f>
        <v>30117.541000000001</v>
      </c>
      <c r="J388" s="643">
        <v>205.39</v>
      </c>
      <c r="K388" s="686">
        <f t="shared" ref="K388" si="222">F389+F387</f>
        <v>654.83899999999994</v>
      </c>
      <c r="L388" s="656">
        <f t="shared" ref="L388" si="223">K388/2</f>
        <v>327.41949999999997</v>
      </c>
      <c r="M388" s="643">
        <v>198</v>
      </c>
      <c r="N388" s="643">
        <v>301</v>
      </c>
      <c r="O388" s="643">
        <v>500</v>
      </c>
      <c r="P388" s="643">
        <v>189</v>
      </c>
      <c r="Q388" s="643">
        <v>252</v>
      </c>
      <c r="R388" s="643">
        <v>441</v>
      </c>
      <c r="S388" s="643" t="s">
        <v>862</v>
      </c>
      <c r="T388" s="643" t="s">
        <v>863</v>
      </c>
      <c r="U388" s="702">
        <v>473806.68</v>
      </c>
      <c r="V388" s="702">
        <v>2458579.46</v>
      </c>
      <c r="W388" s="688" t="s">
        <v>2574</v>
      </c>
      <c r="X388" s="692" t="s">
        <v>194</v>
      </c>
      <c r="Y388" s="673" t="s">
        <v>194</v>
      </c>
      <c r="Z388" s="673" t="s">
        <v>194</v>
      </c>
      <c r="AA388" s="673" t="s">
        <v>194</v>
      </c>
    </row>
    <row r="389" spans="1:28" ht="31" customHeight="1" x14ac:dyDescent="0.35">
      <c r="A389" s="281"/>
      <c r="B389" s="700" t="s">
        <v>186</v>
      </c>
      <c r="C389" s="643"/>
      <c r="D389" s="643"/>
      <c r="E389" s="643"/>
      <c r="F389" s="686">
        <v>317</v>
      </c>
      <c r="G389" s="674"/>
      <c r="H389" s="656"/>
      <c r="I389" s="643"/>
      <c r="J389" s="643"/>
      <c r="K389" s="686"/>
      <c r="L389" s="701"/>
      <c r="M389" s="643"/>
      <c r="N389" s="643"/>
      <c r="O389" s="643"/>
      <c r="P389" s="643"/>
      <c r="Q389" s="643"/>
      <c r="R389" s="643"/>
      <c r="S389" s="643"/>
      <c r="T389" s="643"/>
      <c r="U389" s="702"/>
      <c r="V389" s="702"/>
      <c r="W389" s="660" t="s">
        <v>2575</v>
      </c>
      <c r="X389" s="692"/>
      <c r="Y389" s="673"/>
      <c r="Z389" s="673"/>
      <c r="AA389" s="673"/>
    </row>
    <row r="390" spans="1:28" ht="31" customHeight="1" x14ac:dyDescent="0.35">
      <c r="A390" s="289">
        <v>191</v>
      </c>
      <c r="B390" s="700" t="s">
        <v>186</v>
      </c>
      <c r="C390" s="643" t="s">
        <v>864</v>
      </c>
      <c r="D390" s="643" t="s">
        <v>2576</v>
      </c>
      <c r="E390" s="643" t="s">
        <v>186</v>
      </c>
      <c r="F390" s="686"/>
      <c r="G390" s="674"/>
      <c r="H390" s="656">
        <v>45.32</v>
      </c>
      <c r="I390" s="686">
        <f t="shared" ref="I390" si="224">I388+F389</f>
        <v>30434.541000000001</v>
      </c>
      <c r="J390" s="643">
        <v>182.06100000000001</v>
      </c>
      <c r="K390" s="686">
        <f t="shared" ref="K390" si="225">F391+F389</f>
        <v>634.77700000000004</v>
      </c>
      <c r="L390" s="656">
        <f t="shared" ref="L390" si="226">K390/2</f>
        <v>317.38850000000002</v>
      </c>
      <c r="M390" s="643">
        <v>17</v>
      </c>
      <c r="N390" s="643">
        <v>179</v>
      </c>
      <c r="O390" s="643">
        <v>196</v>
      </c>
      <c r="P390" s="643">
        <v>67</v>
      </c>
      <c r="Q390" s="643">
        <v>172</v>
      </c>
      <c r="R390" s="643">
        <v>239</v>
      </c>
      <c r="S390" s="643" t="s">
        <v>865</v>
      </c>
      <c r="T390" s="643" t="s">
        <v>866</v>
      </c>
      <c r="U390" s="702">
        <v>474054.39899999998</v>
      </c>
      <c r="V390" s="702">
        <v>2458381.662</v>
      </c>
      <c r="W390" s="688" t="s">
        <v>2574</v>
      </c>
      <c r="X390" s="692" t="s">
        <v>194</v>
      </c>
      <c r="Y390" s="673" t="s">
        <v>194</v>
      </c>
      <c r="Z390" s="673" t="s">
        <v>194</v>
      </c>
      <c r="AA390" s="673" t="s">
        <v>194</v>
      </c>
    </row>
    <row r="391" spans="1:28" ht="31" customHeight="1" x14ac:dyDescent="0.35">
      <c r="A391" s="281"/>
      <c r="B391" s="700" t="s">
        <v>186</v>
      </c>
      <c r="C391" s="643"/>
      <c r="D391" s="643"/>
      <c r="E391" s="643"/>
      <c r="F391" s="686">
        <v>317.77699999999999</v>
      </c>
      <c r="G391" s="674"/>
      <c r="H391" s="656"/>
      <c r="I391" s="643"/>
      <c r="J391" s="643"/>
      <c r="K391" s="686"/>
      <c r="L391" s="701"/>
      <c r="M391" s="643"/>
      <c r="N391" s="643"/>
      <c r="O391" s="643"/>
      <c r="P391" s="643"/>
      <c r="Q391" s="643"/>
      <c r="R391" s="643"/>
      <c r="S391" s="643"/>
      <c r="T391" s="643"/>
      <c r="U391" s="702"/>
      <c r="V391" s="702"/>
      <c r="W391" s="660" t="s">
        <v>1282</v>
      </c>
      <c r="X391" s="692"/>
      <c r="Y391" s="673"/>
      <c r="Z391" s="673"/>
      <c r="AA391" s="673"/>
    </row>
    <row r="392" spans="1:28" ht="31" customHeight="1" x14ac:dyDescent="0.35">
      <c r="A392" s="289">
        <v>192</v>
      </c>
      <c r="B392" s="700" t="s">
        <v>867</v>
      </c>
      <c r="C392" s="643" t="s">
        <v>868</v>
      </c>
      <c r="D392" s="643" t="s">
        <v>213</v>
      </c>
      <c r="E392" s="643" t="s">
        <v>869</v>
      </c>
      <c r="F392" s="686"/>
      <c r="G392" s="686">
        <f>SUM(F389:F391)</f>
        <v>634.77700000000004</v>
      </c>
      <c r="H392" s="656">
        <v>51.32</v>
      </c>
      <c r="I392" s="686">
        <f t="shared" ref="I392" si="227">I390+F391</f>
        <v>30752.317999999999</v>
      </c>
      <c r="J392" s="643">
        <v>172.82</v>
      </c>
      <c r="K392" s="686">
        <f t="shared" ref="K392" si="228">F393+F391</f>
        <v>774.77700000000004</v>
      </c>
      <c r="L392" s="656">
        <f t="shared" ref="L392" si="229">K392/2</f>
        <v>387.38850000000002</v>
      </c>
      <c r="M392" s="643">
        <v>139</v>
      </c>
      <c r="N392" s="643">
        <v>246</v>
      </c>
      <c r="O392" s="643">
        <v>386</v>
      </c>
      <c r="P392" s="643">
        <v>147</v>
      </c>
      <c r="Q392" s="643">
        <v>243</v>
      </c>
      <c r="R392" s="643">
        <v>390</v>
      </c>
      <c r="S392" s="643" t="s">
        <v>870</v>
      </c>
      <c r="T392" s="643" t="s">
        <v>871</v>
      </c>
      <c r="U392" s="702">
        <v>474302.72600000002</v>
      </c>
      <c r="V392" s="702">
        <v>2458183.3790000002</v>
      </c>
      <c r="W392" s="688" t="s">
        <v>2574</v>
      </c>
      <c r="X392" s="692" t="s">
        <v>194</v>
      </c>
      <c r="Y392" s="673" t="s">
        <v>194</v>
      </c>
      <c r="Z392" s="673" t="s">
        <v>194</v>
      </c>
      <c r="AA392" s="673" t="s">
        <v>194</v>
      </c>
    </row>
    <row r="393" spans="1:28" ht="31" customHeight="1" x14ac:dyDescent="0.35">
      <c r="A393" s="281"/>
      <c r="B393" s="700" t="s">
        <v>186</v>
      </c>
      <c r="C393" s="643"/>
      <c r="D393" s="643"/>
      <c r="E393" s="643"/>
      <c r="F393" s="686">
        <v>457</v>
      </c>
      <c r="G393" s="674"/>
      <c r="H393" s="656"/>
      <c r="I393" s="643"/>
      <c r="J393" s="643"/>
      <c r="K393" s="686"/>
      <c r="L393" s="701"/>
      <c r="M393" s="643"/>
      <c r="N393" s="643"/>
      <c r="O393" s="643"/>
      <c r="P393" s="643"/>
      <c r="Q393" s="643"/>
      <c r="R393" s="643"/>
      <c r="S393" s="643"/>
      <c r="T393" s="643"/>
      <c r="U393" s="702"/>
      <c r="V393" s="702"/>
      <c r="W393" s="660" t="s">
        <v>830</v>
      </c>
      <c r="X393" s="692"/>
      <c r="Y393" s="673"/>
      <c r="Z393" s="673"/>
      <c r="AA393" s="673"/>
    </row>
    <row r="394" spans="1:28" ht="31" customHeight="1" x14ac:dyDescent="0.35">
      <c r="A394" s="289">
        <v>193</v>
      </c>
      <c r="B394" s="700" t="s">
        <v>186</v>
      </c>
      <c r="C394" s="698" t="s">
        <v>872</v>
      </c>
      <c r="D394" s="698" t="s">
        <v>120</v>
      </c>
      <c r="E394" s="643" t="s">
        <v>186</v>
      </c>
      <c r="F394" s="686"/>
      <c r="G394" s="674"/>
      <c r="H394" s="656">
        <v>62.83</v>
      </c>
      <c r="I394" s="686">
        <f t="shared" ref="I394" si="230">I392+F393</f>
        <v>31209.317999999999</v>
      </c>
      <c r="J394" s="643">
        <v>162.00899999999999</v>
      </c>
      <c r="K394" s="686">
        <f t="shared" ref="K394" si="231">F395+F393</f>
        <v>846.81600000000003</v>
      </c>
      <c r="L394" s="656">
        <f t="shared" ref="L394" si="232">K394/2</f>
        <v>423.40800000000002</v>
      </c>
      <c r="M394" s="643">
        <v>212</v>
      </c>
      <c r="N394" s="643">
        <v>230</v>
      </c>
      <c r="O394" s="643">
        <v>442</v>
      </c>
      <c r="P394" s="643">
        <v>216</v>
      </c>
      <c r="Q394" s="643">
        <v>223</v>
      </c>
      <c r="R394" s="643">
        <v>439</v>
      </c>
      <c r="S394" s="643" t="s">
        <v>873</v>
      </c>
      <c r="T394" s="643" t="s">
        <v>874</v>
      </c>
      <c r="U394" s="702">
        <v>474758.86599999998</v>
      </c>
      <c r="V394" s="702">
        <v>2458155.3509999998</v>
      </c>
      <c r="W394" s="688" t="s">
        <v>2574</v>
      </c>
      <c r="X394" s="692" t="s">
        <v>194</v>
      </c>
      <c r="Y394" s="673" t="s">
        <v>194</v>
      </c>
      <c r="Z394" s="673" t="s">
        <v>194</v>
      </c>
      <c r="AA394" s="673" t="s">
        <v>194</v>
      </c>
    </row>
    <row r="395" spans="1:28" ht="31" customHeight="1" x14ac:dyDescent="0.35">
      <c r="A395" s="281"/>
      <c r="B395" s="700" t="s">
        <v>186</v>
      </c>
      <c r="C395" s="643"/>
      <c r="D395" s="643"/>
      <c r="E395" s="643"/>
      <c r="F395" s="686">
        <v>389.81599999999997</v>
      </c>
      <c r="G395" s="674"/>
      <c r="H395" s="656"/>
      <c r="I395" s="643"/>
      <c r="J395" s="643"/>
      <c r="K395" s="686"/>
      <c r="L395" s="701"/>
      <c r="M395" s="643"/>
      <c r="N395" s="643"/>
      <c r="O395" s="643"/>
      <c r="P395" s="643"/>
      <c r="Q395" s="643"/>
      <c r="R395" s="643"/>
      <c r="S395" s="643"/>
      <c r="T395" s="643"/>
      <c r="U395" s="702"/>
      <c r="V395" s="702"/>
      <c r="W395" s="660" t="s">
        <v>196</v>
      </c>
      <c r="X395" s="692"/>
      <c r="Y395" s="673"/>
      <c r="Z395" s="673"/>
      <c r="AA395" s="673"/>
    </row>
    <row r="396" spans="1:28" ht="31" customHeight="1" x14ac:dyDescent="0.35">
      <c r="A396" s="289">
        <v>194</v>
      </c>
      <c r="B396" s="700" t="s">
        <v>875</v>
      </c>
      <c r="C396" s="698" t="s">
        <v>876</v>
      </c>
      <c r="D396" s="698" t="s">
        <v>2576</v>
      </c>
      <c r="E396" s="643" t="s">
        <v>877</v>
      </c>
      <c r="F396" s="686"/>
      <c r="G396" s="686">
        <f>SUM(F393:F395)</f>
        <v>846.81600000000003</v>
      </c>
      <c r="H396" s="656">
        <v>45.32</v>
      </c>
      <c r="I396" s="686">
        <f t="shared" ref="I396" si="233">I394+F395</f>
        <v>31599.133999999998</v>
      </c>
      <c r="J396" s="643">
        <v>165.85</v>
      </c>
      <c r="K396" s="686">
        <f t="shared" ref="K396" si="234">F397+F395</f>
        <v>688.66200000000003</v>
      </c>
      <c r="L396" s="656">
        <f t="shared" ref="L396" si="235">K396/2</f>
        <v>344.33100000000002</v>
      </c>
      <c r="M396" s="643">
        <v>161</v>
      </c>
      <c r="N396" s="643">
        <v>105</v>
      </c>
      <c r="O396" s="643">
        <v>265</v>
      </c>
      <c r="P396" s="643">
        <v>168</v>
      </c>
      <c r="Q396" s="643">
        <v>122</v>
      </c>
      <c r="R396" s="643">
        <v>290</v>
      </c>
      <c r="S396" s="643" t="s">
        <v>878</v>
      </c>
      <c r="T396" s="643" t="s">
        <v>879</v>
      </c>
      <c r="U396" s="702">
        <v>475147.94799999997</v>
      </c>
      <c r="V396" s="702">
        <v>2458131.4449999998</v>
      </c>
      <c r="W396" s="688" t="s">
        <v>2574</v>
      </c>
      <c r="X396" s="692" t="s">
        <v>194</v>
      </c>
      <c r="Y396" s="673" t="s">
        <v>194</v>
      </c>
      <c r="Z396" s="673" t="s">
        <v>194</v>
      </c>
      <c r="AA396" s="673" t="s">
        <v>194</v>
      </c>
    </row>
    <row r="397" spans="1:28" ht="31" customHeight="1" x14ac:dyDescent="0.35">
      <c r="A397" s="281"/>
      <c r="B397" s="700" t="s">
        <v>186</v>
      </c>
      <c r="C397" s="643"/>
      <c r="D397" s="643"/>
      <c r="E397" s="643"/>
      <c r="F397" s="686">
        <v>298.846</v>
      </c>
      <c r="G397" s="674"/>
      <c r="H397" s="656"/>
      <c r="I397" s="643"/>
      <c r="J397" s="643"/>
      <c r="K397" s="686"/>
      <c r="L397" s="701"/>
      <c r="M397" s="643"/>
      <c r="N397" s="643"/>
      <c r="O397" s="643"/>
      <c r="P397" s="643"/>
      <c r="Q397" s="643"/>
      <c r="R397" s="643"/>
      <c r="S397" s="643"/>
      <c r="T397" s="643"/>
      <c r="U397" s="702"/>
      <c r="V397" s="702"/>
      <c r="W397" s="695" t="s">
        <v>2577</v>
      </c>
      <c r="X397" s="692"/>
      <c r="Y397" s="673"/>
      <c r="Z397" s="673"/>
      <c r="AA397" s="673"/>
    </row>
    <row r="398" spans="1:28" ht="31" customHeight="1" x14ac:dyDescent="0.35">
      <c r="A398" s="289">
        <v>195</v>
      </c>
      <c r="B398" s="700" t="s">
        <v>880</v>
      </c>
      <c r="C398" s="698" t="s">
        <v>881</v>
      </c>
      <c r="D398" s="698" t="s">
        <v>882</v>
      </c>
      <c r="E398" s="643" t="s">
        <v>883</v>
      </c>
      <c r="F398" s="686"/>
      <c r="G398" s="686">
        <f>F397</f>
        <v>298.846</v>
      </c>
      <c r="H398" s="656">
        <v>54.32</v>
      </c>
      <c r="I398" s="686">
        <f t="shared" ref="I398" si="236">I396+F397</f>
        <v>31897.98</v>
      </c>
      <c r="J398" s="643">
        <v>163.68</v>
      </c>
      <c r="K398" s="686">
        <f t="shared" ref="K398" si="237">F399+F397</f>
        <v>629.77700000000004</v>
      </c>
      <c r="L398" s="656">
        <f t="shared" ref="L398" si="238">K398/2</f>
        <v>314.88850000000002</v>
      </c>
      <c r="M398" s="643">
        <v>195</v>
      </c>
      <c r="N398" s="643">
        <v>207</v>
      </c>
      <c r="O398" s="643">
        <v>402</v>
      </c>
      <c r="P398" s="643">
        <v>178</v>
      </c>
      <c r="Q398" s="643">
        <v>194</v>
      </c>
      <c r="R398" s="643">
        <v>372</v>
      </c>
      <c r="S398" s="643" t="s">
        <v>884</v>
      </c>
      <c r="T398" s="643" t="s">
        <v>885</v>
      </c>
      <c r="U398" s="702">
        <v>475443.82</v>
      </c>
      <c r="V398" s="702">
        <v>2458089.39</v>
      </c>
      <c r="W398" s="688" t="s">
        <v>2578</v>
      </c>
      <c r="X398" s="692" t="s">
        <v>194</v>
      </c>
      <c r="Y398" s="673" t="s">
        <v>194</v>
      </c>
      <c r="Z398" s="673" t="s">
        <v>194</v>
      </c>
      <c r="AA398" s="673" t="s">
        <v>194</v>
      </c>
    </row>
    <row r="399" spans="1:28" ht="31" customHeight="1" x14ac:dyDescent="0.35">
      <c r="A399" s="281"/>
      <c r="B399" s="700" t="s">
        <v>186</v>
      </c>
      <c r="C399" s="643"/>
      <c r="D399" s="643"/>
      <c r="E399" s="643"/>
      <c r="F399" s="686">
        <v>330.93099999999998</v>
      </c>
      <c r="G399" s="674"/>
      <c r="H399" s="656"/>
      <c r="I399" s="643"/>
      <c r="J399" s="643"/>
      <c r="K399" s="686"/>
      <c r="L399" s="701"/>
      <c r="M399" s="643"/>
      <c r="N399" s="643"/>
      <c r="O399" s="643"/>
      <c r="P399" s="643"/>
      <c r="Q399" s="643"/>
      <c r="R399" s="643"/>
      <c r="S399" s="643"/>
      <c r="T399" s="643"/>
      <c r="U399" s="702"/>
      <c r="V399" s="702"/>
      <c r="W399" s="660" t="s">
        <v>2726</v>
      </c>
      <c r="X399" s="692"/>
      <c r="Y399" s="673"/>
      <c r="Z399" s="673"/>
      <c r="AA399" s="673"/>
    </row>
    <row r="400" spans="1:28" ht="31" customHeight="1" x14ac:dyDescent="0.35">
      <c r="A400" s="289">
        <v>196</v>
      </c>
      <c r="B400" s="700" t="s">
        <v>886</v>
      </c>
      <c r="C400" s="698" t="s">
        <v>887</v>
      </c>
      <c r="D400" s="698" t="s">
        <v>427</v>
      </c>
      <c r="E400" s="643" t="s">
        <v>888</v>
      </c>
      <c r="F400" s="686"/>
      <c r="G400" s="686">
        <f>F399</f>
        <v>330.93099999999998</v>
      </c>
      <c r="H400" s="656">
        <v>48.32</v>
      </c>
      <c r="I400" s="686">
        <f t="shared" ref="I400" si="239">I398+F399</f>
        <v>32228.911</v>
      </c>
      <c r="J400" s="643">
        <v>162.49</v>
      </c>
      <c r="K400" s="686">
        <f t="shared" ref="K400" si="240">F401+F399</f>
        <v>669.92899999999997</v>
      </c>
      <c r="L400" s="656">
        <f t="shared" ref="L400" si="241">K400/2</f>
        <v>334.96449999999999</v>
      </c>
      <c r="M400" s="643">
        <v>125</v>
      </c>
      <c r="N400" s="643">
        <v>194</v>
      </c>
      <c r="O400" s="643">
        <v>319</v>
      </c>
      <c r="P400" s="643">
        <v>138</v>
      </c>
      <c r="Q400" s="643">
        <v>188</v>
      </c>
      <c r="R400" s="643">
        <v>327</v>
      </c>
      <c r="S400" s="643" t="s">
        <v>889</v>
      </c>
      <c r="T400" s="643" t="s">
        <v>890</v>
      </c>
      <c r="U400" s="702">
        <v>475767.51</v>
      </c>
      <c r="V400" s="702">
        <v>2458020.54</v>
      </c>
      <c r="W400" s="688" t="s">
        <v>2578</v>
      </c>
      <c r="X400" s="692" t="s">
        <v>194</v>
      </c>
      <c r="Y400" s="673" t="s">
        <v>194</v>
      </c>
      <c r="Z400" s="673" t="s">
        <v>194</v>
      </c>
      <c r="AA400" s="673" t="s">
        <v>194</v>
      </c>
    </row>
    <row r="401" spans="1:28" ht="31" customHeight="1" x14ac:dyDescent="0.35">
      <c r="A401" s="281"/>
      <c r="B401" s="700" t="s">
        <v>186</v>
      </c>
      <c r="C401" s="643"/>
      <c r="D401" s="643"/>
      <c r="E401" s="643"/>
      <c r="F401" s="686">
        <v>338.99799999999999</v>
      </c>
      <c r="G401" s="686"/>
      <c r="H401" s="656"/>
      <c r="I401" s="643"/>
      <c r="J401" s="643"/>
      <c r="K401" s="686"/>
      <c r="L401" s="701"/>
      <c r="M401" s="643"/>
      <c r="N401" s="643"/>
      <c r="O401" s="643"/>
      <c r="P401" s="643"/>
      <c r="Q401" s="643"/>
      <c r="R401" s="643"/>
      <c r="S401" s="643"/>
      <c r="T401" s="643"/>
      <c r="U401" s="702"/>
      <c r="V401" s="702"/>
      <c r="W401" s="660" t="s">
        <v>2579</v>
      </c>
      <c r="X401" s="692"/>
      <c r="Y401" s="673"/>
      <c r="Z401" s="673"/>
      <c r="AA401" s="673"/>
    </row>
    <row r="402" spans="1:28" ht="31" customHeight="1" x14ac:dyDescent="0.35">
      <c r="A402" s="289">
        <v>197</v>
      </c>
      <c r="B402" s="700" t="s">
        <v>186</v>
      </c>
      <c r="C402" s="643" t="s">
        <v>891</v>
      </c>
      <c r="D402" s="643" t="s">
        <v>45</v>
      </c>
      <c r="E402" s="643" t="s">
        <v>186</v>
      </c>
      <c r="F402" s="686"/>
      <c r="G402" s="674" t="s">
        <v>186</v>
      </c>
      <c r="H402" s="656">
        <v>50.83</v>
      </c>
      <c r="I402" s="686">
        <f t="shared" ref="I402" si="242">I400+F401</f>
        <v>32567.909</v>
      </c>
      <c r="J402" s="643">
        <v>160.87</v>
      </c>
      <c r="K402" s="686">
        <f t="shared" ref="K402" si="243">F403+F401</f>
        <v>765.99800000000005</v>
      </c>
      <c r="L402" s="656">
        <f t="shared" ref="L402" si="244">K402/2</f>
        <v>382.99900000000002</v>
      </c>
      <c r="M402" s="643">
        <v>146</v>
      </c>
      <c r="N402" s="643">
        <v>180</v>
      </c>
      <c r="O402" s="643">
        <v>325</v>
      </c>
      <c r="P402" s="643">
        <v>152</v>
      </c>
      <c r="Q402" s="643">
        <v>189</v>
      </c>
      <c r="R402" s="643">
        <v>341</v>
      </c>
      <c r="S402" s="643" t="s">
        <v>892</v>
      </c>
      <c r="T402" s="643" t="s">
        <v>893</v>
      </c>
      <c r="U402" s="702">
        <v>476067.71500000003</v>
      </c>
      <c r="V402" s="702">
        <v>2457863.071</v>
      </c>
      <c r="W402" s="688" t="s">
        <v>2578</v>
      </c>
      <c r="X402" s="692" t="s">
        <v>194</v>
      </c>
      <c r="Y402" s="673" t="s">
        <v>194</v>
      </c>
      <c r="Z402" s="673" t="s">
        <v>194</v>
      </c>
      <c r="AA402" s="673" t="s">
        <v>194</v>
      </c>
    </row>
    <row r="403" spans="1:28" ht="31" customHeight="1" x14ac:dyDescent="0.35">
      <c r="A403" s="281"/>
      <c r="B403" s="700" t="s">
        <v>186</v>
      </c>
      <c r="C403" s="643"/>
      <c r="D403" s="643"/>
      <c r="E403" s="643"/>
      <c r="F403" s="686">
        <v>427</v>
      </c>
      <c r="G403" s="674"/>
      <c r="H403" s="656"/>
      <c r="I403" s="643"/>
      <c r="J403" s="643"/>
      <c r="K403" s="686"/>
      <c r="L403" s="701"/>
      <c r="M403" s="643"/>
      <c r="N403" s="643"/>
      <c r="O403" s="643"/>
      <c r="P403" s="643"/>
      <c r="Q403" s="643"/>
      <c r="R403" s="643"/>
      <c r="S403" s="643"/>
      <c r="T403" s="643"/>
      <c r="U403" s="702"/>
      <c r="V403" s="702"/>
      <c r="W403" s="660" t="s">
        <v>2580</v>
      </c>
      <c r="X403" s="692"/>
      <c r="Y403" s="673"/>
      <c r="Z403" s="673"/>
      <c r="AA403" s="673"/>
      <c r="AB403" s="302" t="s">
        <v>894</v>
      </c>
    </row>
    <row r="404" spans="1:28" ht="31" customHeight="1" x14ac:dyDescent="0.35">
      <c r="A404" s="289">
        <v>198</v>
      </c>
      <c r="B404" s="700" t="s">
        <v>186</v>
      </c>
      <c r="C404" s="643" t="s">
        <v>895</v>
      </c>
      <c r="D404" s="643" t="s">
        <v>501</v>
      </c>
      <c r="E404" s="643" t="s">
        <v>186</v>
      </c>
      <c r="F404" s="686"/>
      <c r="G404" s="674" t="s">
        <v>186</v>
      </c>
      <c r="H404" s="656">
        <v>61.33</v>
      </c>
      <c r="I404" s="686">
        <f t="shared" ref="I404" si="245">I402+F403</f>
        <v>32994.909</v>
      </c>
      <c r="J404" s="643">
        <v>158.435</v>
      </c>
      <c r="K404" s="686">
        <f t="shared" ref="K404" si="246">F405+F403</f>
        <v>828</v>
      </c>
      <c r="L404" s="656">
        <f t="shared" ref="L404" si="247">K404/2</f>
        <v>414</v>
      </c>
      <c r="M404" s="643">
        <v>248</v>
      </c>
      <c r="N404" s="643">
        <v>196</v>
      </c>
      <c r="O404" s="643">
        <v>444</v>
      </c>
      <c r="P404" s="643">
        <v>240</v>
      </c>
      <c r="Q404" s="643">
        <v>198</v>
      </c>
      <c r="R404" s="643">
        <v>438</v>
      </c>
      <c r="S404" s="643" t="s">
        <v>896</v>
      </c>
      <c r="T404" s="643" t="s">
        <v>897</v>
      </c>
      <c r="U404" s="702">
        <v>476445.853</v>
      </c>
      <c r="V404" s="702">
        <v>2457664.7239999999</v>
      </c>
      <c r="W404" s="688" t="s">
        <v>2578</v>
      </c>
      <c r="X404" s="692" t="s">
        <v>194</v>
      </c>
      <c r="Y404" s="673" t="s">
        <v>194</v>
      </c>
      <c r="Z404" s="673" t="s">
        <v>194</v>
      </c>
      <c r="AA404" s="673" t="s">
        <v>194</v>
      </c>
    </row>
    <row r="405" spans="1:28" ht="31" customHeight="1" x14ac:dyDescent="0.35">
      <c r="A405" s="281"/>
      <c r="B405" s="700" t="s">
        <v>186</v>
      </c>
      <c r="C405" s="643"/>
      <c r="D405" s="643"/>
      <c r="E405" s="643"/>
      <c r="F405" s="686">
        <v>401</v>
      </c>
      <c r="G405" s="674"/>
      <c r="H405" s="656"/>
      <c r="I405" s="643"/>
      <c r="J405" s="643"/>
      <c r="K405" s="686"/>
      <c r="L405" s="701"/>
      <c r="M405" s="643"/>
      <c r="N405" s="643"/>
      <c r="O405" s="643"/>
      <c r="P405" s="643"/>
      <c r="Q405" s="643"/>
      <c r="R405" s="643"/>
      <c r="S405" s="643"/>
      <c r="T405" s="643"/>
      <c r="U405" s="702"/>
      <c r="V405" s="702"/>
      <c r="W405" s="660" t="s">
        <v>813</v>
      </c>
      <c r="X405" s="692"/>
      <c r="Y405" s="673"/>
      <c r="Z405" s="673"/>
      <c r="AA405" s="673"/>
    </row>
    <row r="406" spans="1:28" ht="31" customHeight="1" x14ac:dyDescent="0.35">
      <c r="A406" s="289">
        <v>199</v>
      </c>
      <c r="B406" s="700" t="s">
        <v>186</v>
      </c>
      <c r="C406" s="643" t="s">
        <v>898</v>
      </c>
      <c r="D406" s="643" t="s">
        <v>120</v>
      </c>
      <c r="E406" s="643" t="s">
        <v>186</v>
      </c>
      <c r="F406" s="686"/>
      <c r="G406" s="674"/>
      <c r="H406" s="656">
        <v>57.32</v>
      </c>
      <c r="I406" s="686">
        <f t="shared" ref="I406" si="248">I404+F405</f>
        <v>33395.909</v>
      </c>
      <c r="J406" s="643">
        <v>158.04300000000001</v>
      </c>
      <c r="K406" s="686">
        <f t="shared" ref="K406" si="249">F407+F405</f>
        <v>880.82299999999998</v>
      </c>
      <c r="L406" s="656">
        <f t="shared" ref="L406" si="250">K406/2</f>
        <v>440.41149999999999</v>
      </c>
      <c r="M406" s="643">
        <v>206</v>
      </c>
      <c r="N406" s="643">
        <v>269</v>
      </c>
      <c r="O406" s="643">
        <v>475</v>
      </c>
      <c r="P406" s="643">
        <v>205</v>
      </c>
      <c r="Q406" s="643">
        <v>264</v>
      </c>
      <c r="R406" s="643">
        <v>469</v>
      </c>
      <c r="S406" s="643" t="s">
        <v>899</v>
      </c>
      <c r="T406" s="643" t="s">
        <v>900</v>
      </c>
      <c r="U406" s="702">
        <v>476800.96500000003</v>
      </c>
      <c r="V406" s="702">
        <v>2457478.4539999999</v>
      </c>
      <c r="W406" s="688" t="s">
        <v>2578</v>
      </c>
      <c r="X406" s="692" t="s">
        <v>194</v>
      </c>
      <c r="Y406" s="673" t="s">
        <v>194</v>
      </c>
      <c r="Z406" s="673" t="s">
        <v>194</v>
      </c>
      <c r="AA406" s="673" t="s">
        <v>194</v>
      </c>
    </row>
    <row r="407" spans="1:28" ht="31" customHeight="1" x14ac:dyDescent="0.35">
      <c r="A407" s="281"/>
      <c r="B407" s="700" t="s">
        <v>186</v>
      </c>
      <c r="C407" s="643"/>
      <c r="D407" s="643"/>
      <c r="E407" s="643"/>
      <c r="F407" s="686">
        <v>479.82299999999998</v>
      </c>
      <c r="G407" s="674"/>
      <c r="H407" s="656"/>
      <c r="I407" s="643"/>
      <c r="J407" s="643"/>
      <c r="K407" s="686"/>
      <c r="L407" s="701"/>
      <c r="M407" s="643"/>
      <c r="N407" s="643"/>
      <c r="O407" s="643"/>
      <c r="P407" s="643"/>
      <c r="Q407" s="643"/>
      <c r="R407" s="643"/>
      <c r="S407" s="643"/>
      <c r="T407" s="643"/>
      <c r="U407" s="702"/>
      <c r="V407" s="702"/>
      <c r="W407" s="660" t="s">
        <v>2581</v>
      </c>
      <c r="X407" s="692"/>
      <c r="Y407" s="673"/>
      <c r="Z407" s="673"/>
      <c r="AA407" s="673"/>
    </row>
    <row r="408" spans="1:28" ht="31" customHeight="1" x14ac:dyDescent="0.35">
      <c r="A408" s="289">
        <v>200</v>
      </c>
      <c r="B408" s="700" t="s">
        <v>901</v>
      </c>
      <c r="C408" s="643" t="s">
        <v>902</v>
      </c>
      <c r="D408" s="643" t="s">
        <v>224</v>
      </c>
      <c r="E408" s="643" t="s">
        <v>903</v>
      </c>
      <c r="F408" s="686"/>
      <c r="G408" s="686">
        <f>SUM(F401:F407)</f>
        <v>1646.8209999999999</v>
      </c>
      <c r="H408" s="656">
        <v>48.32</v>
      </c>
      <c r="I408" s="686">
        <f t="shared" ref="I408" si="251">I406+F407</f>
        <v>33875.731999999996</v>
      </c>
      <c r="J408" s="643">
        <v>159.06</v>
      </c>
      <c r="K408" s="686">
        <f t="shared" ref="K408" si="252">F409+F407</f>
        <v>914.82299999999998</v>
      </c>
      <c r="L408" s="656">
        <f t="shared" ref="L408" si="253">K408/2</f>
        <v>457.41149999999999</v>
      </c>
      <c r="M408" s="643">
        <v>207</v>
      </c>
      <c r="N408" s="643">
        <v>184</v>
      </c>
      <c r="O408" s="643">
        <v>392</v>
      </c>
      <c r="P408" s="643">
        <v>213</v>
      </c>
      <c r="Q408" s="643">
        <v>192</v>
      </c>
      <c r="R408" s="643">
        <v>405</v>
      </c>
      <c r="S408" s="643" t="s">
        <v>904</v>
      </c>
      <c r="T408" s="643" t="s">
        <v>905</v>
      </c>
      <c r="U408" s="702">
        <v>477225.88</v>
      </c>
      <c r="V408" s="702">
        <v>2457255.5699999998</v>
      </c>
      <c r="W408" s="688" t="s">
        <v>2582</v>
      </c>
      <c r="X408" s="692" t="s">
        <v>194</v>
      </c>
      <c r="Y408" s="673" t="s">
        <v>194</v>
      </c>
      <c r="Z408" s="673" t="s">
        <v>194</v>
      </c>
      <c r="AA408" s="673" t="s">
        <v>194</v>
      </c>
    </row>
    <row r="409" spans="1:28" ht="31" customHeight="1" x14ac:dyDescent="0.35">
      <c r="A409" s="281"/>
      <c r="B409" s="700" t="s">
        <v>186</v>
      </c>
      <c r="C409" s="643"/>
      <c r="D409" s="643"/>
      <c r="E409" s="643"/>
      <c r="F409" s="686">
        <v>435</v>
      </c>
      <c r="G409" s="640"/>
      <c r="H409" s="656"/>
      <c r="I409" s="643"/>
      <c r="J409" s="643"/>
      <c r="K409" s="686"/>
      <c r="L409" s="701"/>
      <c r="M409" s="643"/>
      <c r="N409" s="643"/>
      <c r="O409" s="643"/>
      <c r="P409" s="643"/>
      <c r="Q409" s="643"/>
      <c r="R409" s="643"/>
      <c r="S409" s="643"/>
      <c r="T409" s="643"/>
      <c r="U409" s="702"/>
      <c r="V409" s="702"/>
      <c r="W409" s="660" t="s">
        <v>645</v>
      </c>
      <c r="X409" s="692"/>
      <c r="Y409" s="673"/>
      <c r="Z409" s="703"/>
      <c r="AA409" s="703"/>
    </row>
    <row r="410" spans="1:28" ht="31" customHeight="1" x14ac:dyDescent="0.35">
      <c r="A410" s="289">
        <v>201</v>
      </c>
      <c r="B410" s="700" t="s">
        <v>186</v>
      </c>
      <c r="C410" s="643" t="s">
        <v>906</v>
      </c>
      <c r="D410" s="643" t="s">
        <v>49</v>
      </c>
      <c r="E410" s="643" t="s">
        <v>186</v>
      </c>
      <c r="F410" s="686"/>
      <c r="G410" s="640" t="s">
        <v>186</v>
      </c>
      <c r="H410" s="656">
        <v>56.83</v>
      </c>
      <c r="I410" s="686">
        <f t="shared" ref="I410" si="254">I408+F409</f>
        <v>34310.731999999996</v>
      </c>
      <c r="J410" s="643">
        <v>164.45599999999999</v>
      </c>
      <c r="K410" s="686">
        <f t="shared" ref="K410" si="255">F411+F409</f>
        <v>845</v>
      </c>
      <c r="L410" s="656">
        <f t="shared" ref="L410" si="256">K410/2</f>
        <v>422.5</v>
      </c>
      <c r="M410" s="643">
        <v>252</v>
      </c>
      <c r="N410" s="643">
        <v>180</v>
      </c>
      <c r="O410" s="643">
        <v>433</v>
      </c>
      <c r="P410" s="643">
        <v>245</v>
      </c>
      <c r="Q410" s="643">
        <v>186</v>
      </c>
      <c r="R410" s="643">
        <v>431</v>
      </c>
      <c r="S410" s="643" t="s">
        <v>907</v>
      </c>
      <c r="T410" s="643" t="s">
        <v>908</v>
      </c>
      <c r="U410" s="702">
        <v>477487.30300000001</v>
      </c>
      <c r="V410" s="702">
        <v>2456907.8879999998</v>
      </c>
      <c r="W410" s="688" t="s">
        <v>2582</v>
      </c>
      <c r="X410" s="692" t="s">
        <v>194</v>
      </c>
      <c r="Y410" s="673" t="s">
        <v>194</v>
      </c>
      <c r="Z410" s="703" t="s">
        <v>194</v>
      </c>
      <c r="AA410" s="703" t="s">
        <v>194</v>
      </c>
    </row>
    <row r="411" spans="1:28" ht="31" customHeight="1" x14ac:dyDescent="0.35">
      <c r="A411" s="281"/>
      <c r="B411" s="700" t="s">
        <v>186</v>
      </c>
      <c r="C411" s="643"/>
      <c r="D411" s="643"/>
      <c r="E411" s="643"/>
      <c r="F411" s="686">
        <v>410</v>
      </c>
      <c r="G411" s="640"/>
      <c r="H411" s="656"/>
      <c r="I411" s="643"/>
      <c r="J411" s="643"/>
      <c r="K411" s="686"/>
      <c r="L411" s="701"/>
      <c r="M411" s="643"/>
      <c r="N411" s="643"/>
      <c r="O411" s="643"/>
      <c r="P411" s="643"/>
      <c r="Q411" s="643"/>
      <c r="R411" s="643"/>
      <c r="S411" s="643"/>
      <c r="T411" s="643"/>
      <c r="U411" s="702"/>
      <c r="V411" s="702"/>
      <c r="W411" s="660"/>
      <c r="X411" s="692"/>
      <c r="Y411" s="673"/>
      <c r="Z411" s="703"/>
      <c r="AA411" s="703"/>
    </row>
    <row r="412" spans="1:28" ht="31" customHeight="1" x14ac:dyDescent="0.35">
      <c r="A412" s="289">
        <v>202</v>
      </c>
      <c r="B412" s="700" t="s">
        <v>186</v>
      </c>
      <c r="C412" s="643" t="s">
        <v>909</v>
      </c>
      <c r="D412" s="643" t="s">
        <v>120</v>
      </c>
      <c r="E412" s="643" t="s">
        <v>186</v>
      </c>
      <c r="F412" s="686"/>
      <c r="G412" s="640" t="s">
        <v>186</v>
      </c>
      <c r="H412" s="656">
        <v>62.83</v>
      </c>
      <c r="I412" s="686">
        <f t="shared" ref="I412" si="257">I410+F411</f>
        <v>34720.731999999996</v>
      </c>
      <c r="J412" s="643">
        <v>164.386</v>
      </c>
      <c r="K412" s="686">
        <f t="shared" ref="K412" si="258">F413+F411</f>
        <v>775</v>
      </c>
      <c r="L412" s="656">
        <f t="shared" ref="L412" si="259">K412/2</f>
        <v>387.5</v>
      </c>
      <c r="M412" s="643">
        <v>231</v>
      </c>
      <c r="N412" s="643">
        <v>167</v>
      </c>
      <c r="O412" s="643">
        <v>398</v>
      </c>
      <c r="P412" s="643">
        <v>225</v>
      </c>
      <c r="Q412" s="643">
        <v>171</v>
      </c>
      <c r="R412" s="643">
        <v>397</v>
      </c>
      <c r="S412" s="643" t="s">
        <v>910</v>
      </c>
      <c r="T412" s="643" t="s">
        <v>911</v>
      </c>
      <c r="U412" s="702">
        <v>477733.70199999999</v>
      </c>
      <c r="V412" s="702">
        <v>2456580.1869999999</v>
      </c>
      <c r="W412" s="688" t="s">
        <v>2583</v>
      </c>
      <c r="X412" s="692" t="s">
        <v>194</v>
      </c>
      <c r="Y412" s="673" t="s">
        <v>194</v>
      </c>
      <c r="Z412" s="703" t="s">
        <v>194</v>
      </c>
      <c r="AA412" s="703" t="s">
        <v>194</v>
      </c>
    </row>
    <row r="413" spans="1:28" ht="31" customHeight="1" x14ac:dyDescent="0.35">
      <c r="A413" s="281"/>
      <c r="B413" s="700" t="s">
        <v>186</v>
      </c>
      <c r="C413" s="643"/>
      <c r="D413" s="643"/>
      <c r="E413" s="643"/>
      <c r="F413" s="686">
        <v>365</v>
      </c>
      <c r="G413" s="640"/>
      <c r="H413" s="656"/>
      <c r="I413" s="643"/>
      <c r="J413" s="643"/>
      <c r="K413" s="686"/>
      <c r="L413" s="701"/>
      <c r="M413" s="643"/>
      <c r="N413" s="643"/>
      <c r="O413" s="643"/>
      <c r="P413" s="643"/>
      <c r="Q413" s="643"/>
      <c r="R413" s="643"/>
      <c r="S413" s="643"/>
      <c r="T413" s="643"/>
      <c r="U413" s="702"/>
      <c r="V413" s="702"/>
      <c r="W413" s="660" t="s">
        <v>912</v>
      </c>
      <c r="X413" s="692"/>
      <c r="Y413" s="673"/>
      <c r="Z413" s="703"/>
      <c r="AA413" s="703"/>
    </row>
    <row r="414" spans="1:28" ht="31" customHeight="1" x14ac:dyDescent="0.35">
      <c r="A414" s="289">
        <v>203</v>
      </c>
      <c r="B414" s="700" t="s">
        <v>186</v>
      </c>
      <c r="C414" s="643" t="s">
        <v>913</v>
      </c>
      <c r="D414" s="643" t="s">
        <v>120</v>
      </c>
      <c r="E414" s="643" t="s">
        <v>186</v>
      </c>
      <c r="F414" s="686"/>
      <c r="G414" s="640" t="s">
        <v>186</v>
      </c>
      <c r="H414" s="656">
        <v>62.83</v>
      </c>
      <c r="I414" s="686">
        <f t="shared" ref="I414" si="260">I412+F413</f>
        <v>35085.731999999996</v>
      </c>
      <c r="J414" s="643">
        <v>167.61</v>
      </c>
      <c r="K414" s="686">
        <f t="shared" ref="K414" si="261">F415+F413</f>
        <v>831.43100000000004</v>
      </c>
      <c r="L414" s="656">
        <f t="shared" ref="L414" si="262">K414/2</f>
        <v>415.71550000000002</v>
      </c>
      <c r="M414" s="643">
        <v>198</v>
      </c>
      <c r="N414" s="643">
        <v>264</v>
      </c>
      <c r="O414" s="643">
        <v>462</v>
      </c>
      <c r="P414" s="643">
        <v>195</v>
      </c>
      <c r="Q414" s="643">
        <v>257</v>
      </c>
      <c r="R414" s="643">
        <v>452</v>
      </c>
      <c r="S414" s="643" t="s">
        <v>914</v>
      </c>
      <c r="T414" s="643" t="s">
        <v>915</v>
      </c>
      <c r="U414" s="702">
        <v>477953.05699999997</v>
      </c>
      <c r="V414" s="702">
        <v>2456288.4539999999</v>
      </c>
      <c r="W414" s="688" t="s">
        <v>2583</v>
      </c>
      <c r="X414" s="692" t="s">
        <v>194</v>
      </c>
      <c r="Y414" s="673" t="s">
        <v>194</v>
      </c>
      <c r="Z414" s="703" t="s">
        <v>194</v>
      </c>
      <c r="AA414" s="703" t="s">
        <v>194</v>
      </c>
    </row>
    <row r="415" spans="1:28" ht="31" customHeight="1" x14ac:dyDescent="0.35">
      <c r="A415" s="281"/>
      <c r="B415" s="700" t="s">
        <v>186</v>
      </c>
      <c r="C415" s="643"/>
      <c r="D415" s="643"/>
      <c r="E415" s="643"/>
      <c r="F415" s="686">
        <v>466.43099999999998</v>
      </c>
      <c r="G415" s="640"/>
      <c r="H415" s="656"/>
      <c r="I415" s="643"/>
      <c r="J415" s="643"/>
      <c r="K415" s="686"/>
      <c r="L415" s="701"/>
      <c r="M415" s="643"/>
      <c r="N415" s="643"/>
      <c r="O415" s="643"/>
      <c r="P415" s="643"/>
      <c r="Q415" s="643"/>
      <c r="R415" s="643"/>
      <c r="S415" s="643"/>
      <c r="T415" s="643"/>
      <c r="U415" s="702"/>
      <c r="V415" s="702"/>
      <c r="W415" s="660" t="s">
        <v>916</v>
      </c>
      <c r="X415" s="692"/>
      <c r="Y415" s="673"/>
      <c r="Z415" s="703"/>
      <c r="AA415" s="703"/>
    </row>
    <row r="416" spans="1:28" ht="31" customHeight="1" x14ac:dyDescent="0.35">
      <c r="A416" s="289">
        <v>204</v>
      </c>
      <c r="B416" s="700" t="s">
        <v>917</v>
      </c>
      <c r="C416" s="698" t="s">
        <v>918</v>
      </c>
      <c r="D416" s="698" t="s">
        <v>919</v>
      </c>
      <c r="E416" s="643" t="s">
        <v>920</v>
      </c>
      <c r="F416" s="686"/>
      <c r="G416" s="686">
        <f>SUM(F409:F415)</f>
        <v>1676.431</v>
      </c>
      <c r="H416" s="656">
        <v>51.32</v>
      </c>
      <c r="I416" s="686">
        <f t="shared" ref="I416" si="263">I414+F415</f>
        <v>35552.162999999993</v>
      </c>
      <c r="J416" s="643">
        <v>165.75299999999999</v>
      </c>
      <c r="K416" s="686">
        <f t="shared" ref="K416" si="264">F417+F415</f>
        <v>887.96100000000001</v>
      </c>
      <c r="L416" s="656">
        <f t="shared" ref="L416" si="265">K416/2</f>
        <v>443.98050000000001</v>
      </c>
      <c r="M416" s="643">
        <v>204</v>
      </c>
      <c r="N416" s="643">
        <v>205</v>
      </c>
      <c r="O416" s="643">
        <v>409</v>
      </c>
      <c r="P416" s="643">
        <v>211</v>
      </c>
      <c r="Q416" s="643">
        <v>207</v>
      </c>
      <c r="R416" s="643">
        <v>418</v>
      </c>
      <c r="S416" s="643" t="s">
        <v>921</v>
      </c>
      <c r="T416" s="643" t="s">
        <v>922</v>
      </c>
      <c r="U416" s="702">
        <v>478233.37</v>
      </c>
      <c r="V416" s="702">
        <v>2455915.65</v>
      </c>
      <c r="W416" s="688" t="s">
        <v>2583</v>
      </c>
      <c r="X416" s="692" t="s">
        <v>194</v>
      </c>
      <c r="Y416" s="673" t="s">
        <v>194</v>
      </c>
      <c r="Z416" s="703" t="s">
        <v>194</v>
      </c>
      <c r="AA416" s="703" t="s">
        <v>194</v>
      </c>
    </row>
    <row r="417" spans="1:27" ht="31" customHeight="1" x14ac:dyDescent="0.35">
      <c r="A417" s="281"/>
      <c r="B417" s="700" t="s">
        <v>186</v>
      </c>
      <c r="C417" s="643"/>
      <c r="D417" s="643"/>
      <c r="E417" s="643"/>
      <c r="F417" s="686">
        <v>421.53</v>
      </c>
      <c r="G417" s="686"/>
      <c r="H417" s="656"/>
      <c r="I417" s="643"/>
      <c r="J417" s="643"/>
      <c r="K417" s="686"/>
      <c r="L417" s="701"/>
      <c r="M417" s="643"/>
      <c r="N417" s="643"/>
      <c r="O417" s="643"/>
      <c r="P417" s="643"/>
      <c r="Q417" s="643"/>
      <c r="R417" s="643"/>
      <c r="S417" s="643"/>
      <c r="T417" s="643"/>
      <c r="U417" s="702"/>
      <c r="V417" s="702"/>
      <c r="W417" s="660" t="s">
        <v>923</v>
      </c>
      <c r="X417" s="692"/>
      <c r="Y417" s="673"/>
      <c r="Z417" s="703"/>
      <c r="AA417" s="703"/>
    </row>
    <row r="418" spans="1:27" ht="31" customHeight="1" x14ac:dyDescent="0.35">
      <c r="A418" s="289">
        <v>205</v>
      </c>
      <c r="B418" s="700" t="s">
        <v>924</v>
      </c>
      <c r="C418" s="698" t="s">
        <v>925</v>
      </c>
      <c r="D418" s="698" t="s">
        <v>433</v>
      </c>
      <c r="E418" s="643" t="s">
        <v>926</v>
      </c>
      <c r="F418" s="686"/>
      <c r="G418" s="686">
        <f>F417</f>
        <v>421.53</v>
      </c>
      <c r="H418" s="656">
        <v>54.32</v>
      </c>
      <c r="I418" s="686">
        <f t="shared" ref="I418" si="266">I416+F417</f>
        <v>35973.692999999992</v>
      </c>
      <c r="J418" s="643">
        <v>164.26</v>
      </c>
      <c r="K418" s="686">
        <f t="shared" ref="K418" si="267">F419+F417</f>
        <v>629.53</v>
      </c>
      <c r="L418" s="656">
        <f t="shared" ref="L418" si="268">K418/2</f>
        <v>314.76499999999999</v>
      </c>
      <c r="M418" s="643">
        <v>218</v>
      </c>
      <c r="N418" s="643">
        <v>84</v>
      </c>
      <c r="O418" s="643">
        <v>302</v>
      </c>
      <c r="P418" s="643">
        <v>217</v>
      </c>
      <c r="Q418" s="643">
        <v>95</v>
      </c>
      <c r="R418" s="643">
        <v>312</v>
      </c>
      <c r="S418" s="643" t="s">
        <v>927</v>
      </c>
      <c r="T418" s="643" t="s">
        <v>928</v>
      </c>
      <c r="U418" s="702">
        <v>478493.05</v>
      </c>
      <c r="V418" s="702">
        <v>2455583.61</v>
      </c>
      <c r="W418" s="688" t="s">
        <v>2583</v>
      </c>
      <c r="X418" s="692" t="s">
        <v>194</v>
      </c>
      <c r="Y418" s="673" t="s">
        <v>194</v>
      </c>
      <c r="Z418" s="703" t="s">
        <v>194</v>
      </c>
      <c r="AA418" s="703" t="s">
        <v>194</v>
      </c>
    </row>
    <row r="419" spans="1:27" ht="31" customHeight="1" x14ac:dyDescent="0.35">
      <c r="A419" s="281"/>
      <c r="B419" s="700" t="s">
        <v>186</v>
      </c>
      <c r="C419" s="643"/>
      <c r="D419" s="643"/>
      <c r="E419" s="643"/>
      <c r="F419" s="686">
        <v>208</v>
      </c>
      <c r="G419" s="686"/>
      <c r="H419" s="656"/>
      <c r="I419" s="643"/>
      <c r="J419" s="643"/>
      <c r="K419" s="686"/>
      <c r="L419" s="701"/>
      <c r="M419" s="643"/>
      <c r="N419" s="643"/>
      <c r="O419" s="643"/>
      <c r="P419" s="643"/>
      <c r="Q419" s="643"/>
      <c r="R419" s="643"/>
      <c r="S419" s="643"/>
      <c r="T419" s="643"/>
      <c r="U419" s="702"/>
      <c r="V419" s="702"/>
      <c r="W419" s="695" t="s">
        <v>929</v>
      </c>
      <c r="X419" s="692"/>
      <c r="Y419" s="673"/>
      <c r="Z419" s="703"/>
      <c r="AA419" s="703"/>
    </row>
    <row r="420" spans="1:27" ht="31" customHeight="1" x14ac:dyDescent="0.35">
      <c r="A420" s="289">
        <v>206</v>
      </c>
      <c r="B420" s="700" t="s">
        <v>930</v>
      </c>
      <c r="C420" s="698" t="s">
        <v>931</v>
      </c>
      <c r="D420" s="698" t="s">
        <v>276</v>
      </c>
      <c r="E420" s="643" t="s">
        <v>932</v>
      </c>
      <c r="F420" s="686"/>
      <c r="G420" s="686">
        <f>F419</f>
        <v>208</v>
      </c>
      <c r="H420" s="656">
        <v>57.32</v>
      </c>
      <c r="I420" s="686">
        <f t="shared" ref="I420" si="269">I418+F419</f>
        <v>36181.692999999992</v>
      </c>
      <c r="J420" s="643">
        <v>163.01</v>
      </c>
      <c r="K420" s="686">
        <f t="shared" ref="K420" si="270">F421+F419</f>
        <v>657</v>
      </c>
      <c r="L420" s="656">
        <f t="shared" ref="L420" si="271">K420/2</f>
        <v>328.5</v>
      </c>
      <c r="M420" s="643">
        <v>124</v>
      </c>
      <c r="N420" s="643">
        <v>265</v>
      </c>
      <c r="O420" s="643">
        <v>389</v>
      </c>
      <c r="P420" s="643">
        <v>113</v>
      </c>
      <c r="Q420" s="643">
        <v>256</v>
      </c>
      <c r="R420" s="643">
        <v>369</v>
      </c>
      <c r="S420" s="643" t="s">
        <v>933</v>
      </c>
      <c r="T420" s="643" t="s">
        <v>934</v>
      </c>
      <c r="U420" s="702">
        <v>478568.04</v>
      </c>
      <c r="V420" s="702">
        <v>2455389.77</v>
      </c>
      <c r="W420" s="688" t="s">
        <v>2583</v>
      </c>
      <c r="X420" s="692" t="s">
        <v>194</v>
      </c>
      <c r="Y420" s="673" t="s">
        <v>194</v>
      </c>
      <c r="Z420" s="703" t="s">
        <v>194</v>
      </c>
      <c r="AA420" s="703" t="s">
        <v>194</v>
      </c>
    </row>
    <row r="421" spans="1:27" ht="31" customHeight="1" x14ac:dyDescent="0.35">
      <c r="A421" s="281"/>
      <c r="B421" s="700" t="s">
        <v>186</v>
      </c>
      <c r="C421" s="643"/>
      <c r="D421" s="643"/>
      <c r="E421" s="643"/>
      <c r="F421" s="686">
        <v>449</v>
      </c>
      <c r="G421" s="686"/>
      <c r="H421" s="656"/>
      <c r="I421" s="643"/>
      <c r="J421" s="643"/>
      <c r="K421" s="686"/>
      <c r="L421" s="701"/>
      <c r="M421" s="643"/>
      <c r="N421" s="643"/>
      <c r="O421" s="643"/>
      <c r="P421" s="643"/>
      <c r="Q421" s="643"/>
      <c r="R421" s="643"/>
      <c r="S421" s="643"/>
      <c r="T421" s="643"/>
      <c r="U421" s="702"/>
      <c r="V421" s="702"/>
      <c r="W421" s="660" t="s">
        <v>935</v>
      </c>
      <c r="X421" s="692"/>
      <c r="Y421" s="673"/>
      <c r="Z421" s="703"/>
      <c r="AA421" s="703"/>
    </row>
    <row r="422" spans="1:27" ht="31" customHeight="1" x14ac:dyDescent="0.35">
      <c r="A422" s="289">
        <v>207</v>
      </c>
      <c r="B422" s="700" t="s">
        <v>186</v>
      </c>
      <c r="C422" s="698" t="s">
        <v>936</v>
      </c>
      <c r="D422" s="698" t="s">
        <v>45</v>
      </c>
      <c r="E422" s="643" t="s">
        <v>186</v>
      </c>
      <c r="F422" s="686"/>
      <c r="G422" s="674" t="s">
        <v>186</v>
      </c>
      <c r="H422" s="656">
        <v>53.83</v>
      </c>
      <c r="I422" s="686">
        <f t="shared" ref="I422" si="272">I420+F421</f>
        <v>36630.692999999992</v>
      </c>
      <c r="J422" s="643">
        <v>161.76</v>
      </c>
      <c r="K422" s="686">
        <f t="shared" ref="K422" si="273">F423+F421</f>
        <v>847</v>
      </c>
      <c r="L422" s="656">
        <f t="shared" ref="L422" si="274">K422/2</f>
        <v>423.5</v>
      </c>
      <c r="M422" s="643">
        <v>185</v>
      </c>
      <c r="N422" s="643">
        <v>218</v>
      </c>
      <c r="O422" s="643">
        <v>403</v>
      </c>
      <c r="P422" s="643">
        <v>195</v>
      </c>
      <c r="Q422" s="643">
        <v>214</v>
      </c>
      <c r="R422" s="643">
        <v>409</v>
      </c>
      <c r="S422" s="643" t="s">
        <v>937</v>
      </c>
      <c r="T422" s="643" t="s">
        <v>938</v>
      </c>
      <c r="U422" s="702">
        <v>478842.05499999999</v>
      </c>
      <c r="V422" s="702">
        <v>2455034.0780000002</v>
      </c>
      <c r="W422" s="688" t="s">
        <v>2584</v>
      </c>
      <c r="X422" s="692" t="s">
        <v>194</v>
      </c>
      <c r="Y422" s="673" t="s">
        <v>194</v>
      </c>
      <c r="Z422" s="703" t="s">
        <v>194</v>
      </c>
      <c r="AA422" s="703" t="s">
        <v>194</v>
      </c>
    </row>
    <row r="423" spans="1:27" ht="31" customHeight="1" x14ac:dyDescent="0.35">
      <c r="A423" s="281"/>
      <c r="B423" s="700" t="s">
        <v>186</v>
      </c>
      <c r="C423" s="643"/>
      <c r="D423" s="643"/>
      <c r="E423" s="643"/>
      <c r="F423" s="686">
        <v>398</v>
      </c>
      <c r="G423" s="674"/>
      <c r="H423" s="656"/>
      <c r="I423" s="643"/>
      <c r="J423" s="643"/>
      <c r="K423" s="686"/>
      <c r="L423" s="701"/>
      <c r="M423" s="643"/>
      <c r="N423" s="643"/>
      <c r="O423" s="643"/>
      <c r="P423" s="643"/>
      <c r="Q423" s="643"/>
      <c r="R423" s="643"/>
      <c r="S423" s="643"/>
      <c r="T423" s="643"/>
      <c r="U423" s="702"/>
      <c r="V423" s="702"/>
      <c r="W423" s="660" t="s">
        <v>580</v>
      </c>
      <c r="X423" s="692"/>
      <c r="Y423" s="673"/>
      <c r="Z423" s="703"/>
      <c r="AA423" s="703"/>
    </row>
    <row r="424" spans="1:27" ht="31" customHeight="1" x14ac:dyDescent="0.35">
      <c r="A424" s="289">
        <v>208</v>
      </c>
      <c r="B424" s="700" t="s">
        <v>186</v>
      </c>
      <c r="C424" s="643" t="s">
        <v>939</v>
      </c>
      <c r="D424" s="643" t="s">
        <v>45</v>
      </c>
      <c r="E424" s="643" t="s">
        <v>186</v>
      </c>
      <c r="F424" s="686"/>
      <c r="G424" s="674" t="s">
        <v>186</v>
      </c>
      <c r="H424" s="656">
        <v>53.83</v>
      </c>
      <c r="I424" s="686">
        <f t="shared" ref="I424" si="275">I422+F423</f>
        <v>37028.692999999992</v>
      </c>
      <c r="J424" s="643">
        <v>157.59299999999999</v>
      </c>
      <c r="K424" s="686">
        <f t="shared" ref="K424" si="276">F425+F423</f>
        <v>802</v>
      </c>
      <c r="L424" s="656">
        <f t="shared" ref="L424" si="277">K424/2</f>
        <v>401</v>
      </c>
      <c r="M424" s="643">
        <v>181</v>
      </c>
      <c r="N424" s="643">
        <v>199</v>
      </c>
      <c r="O424" s="643">
        <v>380</v>
      </c>
      <c r="P424" s="643">
        <v>186</v>
      </c>
      <c r="Q424" s="643">
        <v>200</v>
      </c>
      <c r="R424" s="643">
        <v>386</v>
      </c>
      <c r="S424" s="643" t="s">
        <v>940</v>
      </c>
      <c r="T424" s="643" t="s">
        <v>941</v>
      </c>
      <c r="U424" s="702">
        <v>479084.94500000001</v>
      </c>
      <c r="V424" s="702">
        <v>2454718.787</v>
      </c>
      <c r="W424" s="688" t="s">
        <v>2584</v>
      </c>
      <c r="X424" s="692" t="s">
        <v>194</v>
      </c>
      <c r="Y424" s="673" t="s">
        <v>194</v>
      </c>
      <c r="Z424" s="703" t="s">
        <v>194</v>
      </c>
      <c r="AA424" s="703" t="s">
        <v>194</v>
      </c>
    </row>
    <row r="425" spans="1:27" ht="31" customHeight="1" x14ac:dyDescent="0.35">
      <c r="A425" s="281"/>
      <c r="B425" s="700" t="s">
        <v>186</v>
      </c>
      <c r="C425" s="643"/>
      <c r="D425" s="643"/>
      <c r="E425" s="643"/>
      <c r="F425" s="686">
        <v>404</v>
      </c>
      <c r="G425" s="674"/>
      <c r="H425" s="656"/>
      <c r="I425" s="643"/>
      <c r="J425" s="643"/>
      <c r="K425" s="686"/>
      <c r="L425" s="701"/>
      <c r="M425" s="643"/>
      <c r="N425" s="643"/>
      <c r="O425" s="643"/>
      <c r="P425" s="643"/>
      <c r="Q425" s="643"/>
      <c r="R425" s="643"/>
      <c r="S425" s="643"/>
      <c r="T425" s="643"/>
      <c r="U425" s="702"/>
      <c r="V425" s="702"/>
      <c r="W425" s="660" t="s">
        <v>942</v>
      </c>
      <c r="X425" s="692"/>
      <c r="Y425" s="673"/>
      <c r="Z425" s="703"/>
      <c r="AA425" s="703"/>
    </row>
    <row r="426" spans="1:27" ht="31" customHeight="1" x14ac:dyDescent="0.35">
      <c r="A426" s="289">
        <v>209</v>
      </c>
      <c r="B426" s="700" t="s">
        <v>186</v>
      </c>
      <c r="C426" s="643" t="s">
        <v>943</v>
      </c>
      <c r="D426" s="643" t="s">
        <v>49</v>
      </c>
      <c r="E426" s="643" t="s">
        <v>186</v>
      </c>
      <c r="F426" s="686"/>
      <c r="G426" s="674" t="s">
        <v>186</v>
      </c>
      <c r="H426" s="656">
        <v>56.83</v>
      </c>
      <c r="I426" s="686">
        <f t="shared" ref="I426" si="278">I424+F425</f>
        <v>37432.692999999992</v>
      </c>
      <c r="J426" s="643">
        <v>155.40899999999999</v>
      </c>
      <c r="K426" s="686">
        <f t="shared" ref="K426" si="279">F427+F425</f>
        <v>831</v>
      </c>
      <c r="L426" s="656">
        <f t="shared" ref="L426" si="280">K426/2</f>
        <v>415.5</v>
      </c>
      <c r="M426" s="643">
        <v>206</v>
      </c>
      <c r="N426" s="643">
        <v>221</v>
      </c>
      <c r="O426" s="643">
        <v>427</v>
      </c>
      <c r="P426" s="643">
        <v>205</v>
      </c>
      <c r="Q426" s="643">
        <v>220</v>
      </c>
      <c r="R426" s="643">
        <v>425</v>
      </c>
      <c r="S426" s="643" t="s">
        <v>944</v>
      </c>
      <c r="T426" s="643" t="s">
        <v>945</v>
      </c>
      <c r="U426" s="702">
        <v>479331.49800000002</v>
      </c>
      <c r="V426" s="702">
        <v>2454398.7439999999</v>
      </c>
      <c r="W426" s="688" t="s">
        <v>2584</v>
      </c>
      <c r="X426" s="692" t="s">
        <v>194</v>
      </c>
      <c r="Y426" s="673" t="s">
        <v>194</v>
      </c>
      <c r="Z426" s="703" t="s">
        <v>194</v>
      </c>
      <c r="AA426" s="703" t="s">
        <v>194</v>
      </c>
    </row>
    <row r="427" spans="1:27" ht="31" customHeight="1" x14ac:dyDescent="0.35">
      <c r="A427" s="281"/>
      <c r="B427" s="700" t="s">
        <v>186</v>
      </c>
      <c r="C427" s="643"/>
      <c r="D427" s="643"/>
      <c r="E427" s="643"/>
      <c r="F427" s="686">
        <v>427</v>
      </c>
      <c r="G427" s="674"/>
      <c r="H427" s="656"/>
      <c r="I427" s="643"/>
      <c r="J427" s="643"/>
      <c r="K427" s="686"/>
      <c r="L427" s="701"/>
      <c r="M427" s="643"/>
      <c r="N427" s="643"/>
      <c r="O427" s="643"/>
      <c r="P427" s="643"/>
      <c r="Q427" s="643"/>
      <c r="R427" s="643"/>
      <c r="S427" s="643"/>
      <c r="T427" s="643"/>
      <c r="U427" s="702"/>
      <c r="V427" s="702"/>
      <c r="W427" s="660" t="s">
        <v>946</v>
      </c>
      <c r="X427" s="692"/>
      <c r="Y427" s="673"/>
      <c r="Z427" s="703"/>
      <c r="AA427" s="703"/>
    </row>
    <row r="428" spans="1:27" ht="31" customHeight="1" x14ac:dyDescent="0.35">
      <c r="A428" s="289">
        <v>210</v>
      </c>
      <c r="B428" s="700" t="s">
        <v>186</v>
      </c>
      <c r="C428" s="643" t="s">
        <v>947</v>
      </c>
      <c r="D428" s="643" t="s">
        <v>45</v>
      </c>
      <c r="E428" s="643" t="s">
        <v>186</v>
      </c>
      <c r="F428" s="686"/>
      <c r="G428" s="674" t="s">
        <v>186</v>
      </c>
      <c r="H428" s="656">
        <v>53.83</v>
      </c>
      <c r="I428" s="686">
        <f t="shared" ref="I428" si="281">I426+F427</f>
        <v>37859.692999999992</v>
      </c>
      <c r="J428" s="643">
        <v>156.67400000000001</v>
      </c>
      <c r="K428" s="686">
        <f t="shared" ref="K428" si="282">F429+F427</f>
        <v>827</v>
      </c>
      <c r="L428" s="656">
        <f t="shared" ref="L428" si="283">K428/2</f>
        <v>413.5</v>
      </c>
      <c r="M428" s="643">
        <v>207</v>
      </c>
      <c r="N428" s="643">
        <v>204</v>
      </c>
      <c r="O428" s="643">
        <v>411</v>
      </c>
      <c r="P428" s="643">
        <v>209</v>
      </c>
      <c r="Q428" s="643">
        <v>203</v>
      </c>
      <c r="R428" s="643">
        <v>412</v>
      </c>
      <c r="S428" s="643" t="s">
        <v>948</v>
      </c>
      <c r="T428" s="643" t="s">
        <v>949</v>
      </c>
      <c r="U428" s="702">
        <v>479592.08600000001</v>
      </c>
      <c r="V428" s="702">
        <v>2454060.4789999998</v>
      </c>
      <c r="W428" s="688" t="s">
        <v>2584</v>
      </c>
      <c r="X428" s="692" t="s">
        <v>194</v>
      </c>
      <c r="Y428" s="673" t="s">
        <v>194</v>
      </c>
      <c r="Z428" s="703" t="s">
        <v>194</v>
      </c>
      <c r="AA428" s="703" t="s">
        <v>194</v>
      </c>
    </row>
    <row r="429" spans="1:27" ht="31" customHeight="1" x14ac:dyDescent="0.35">
      <c r="A429" s="281"/>
      <c r="B429" s="700" t="s">
        <v>186</v>
      </c>
      <c r="C429" s="643"/>
      <c r="D429" s="643"/>
      <c r="E429" s="643"/>
      <c r="F429" s="686">
        <v>400</v>
      </c>
      <c r="G429" s="674"/>
      <c r="H429" s="656"/>
      <c r="I429" s="643"/>
      <c r="J429" s="643"/>
      <c r="K429" s="686"/>
      <c r="L429" s="701"/>
      <c r="M429" s="643"/>
      <c r="N429" s="643"/>
      <c r="O429" s="643"/>
      <c r="P429" s="643"/>
      <c r="Q429" s="643"/>
      <c r="R429" s="643"/>
      <c r="S429" s="643"/>
      <c r="T429" s="643"/>
      <c r="U429" s="702"/>
      <c r="V429" s="702"/>
      <c r="W429" s="660" t="s">
        <v>950</v>
      </c>
      <c r="X429" s="692"/>
      <c r="Y429" s="673"/>
      <c r="Z429" s="703"/>
      <c r="AA429" s="703"/>
    </row>
    <row r="430" spans="1:27" ht="31" customHeight="1" x14ac:dyDescent="0.35">
      <c r="A430" s="289">
        <v>211</v>
      </c>
      <c r="B430" s="700" t="s">
        <v>186</v>
      </c>
      <c r="C430" s="643" t="s">
        <v>951</v>
      </c>
      <c r="D430" s="643" t="s">
        <v>49</v>
      </c>
      <c r="E430" s="643" t="s">
        <v>186</v>
      </c>
      <c r="F430" s="686"/>
      <c r="G430" s="674" t="s">
        <v>186</v>
      </c>
      <c r="H430" s="656">
        <v>56.83</v>
      </c>
      <c r="I430" s="686">
        <f t="shared" ref="I430" si="284">I428+F429</f>
        <v>38259.692999999992</v>
      </c>
      <c r="J430" s="643">
        <v>152.91499999999999</v>
      </c>
      <c r="K430" s="686">
        <f t="shared" ref="K430" si="285">F431+F429</f>
        <v>786</v>
      </c>
      <c r="L430" s="656">
        <f t="shared" ref="L430" si="286">K430/2</f>
        <v>393</v>
      </c>
      <c r="M430" s="643">
        <v>197</v>
      </c>
      <c r="N430" s="643">
        <v>205</v>
      </c>
      <c r="O430" s="643">
        <v>402</v>
      </c>
      <c r="P430" s="643">
        <v>198</v>
      </c>
      <c r="Q430" s="643">
        <v>202</v>
      </c>
      <c r="R430" s="643">
        <v>400</v>
      </c>
      <c r="S430" s="643" t="s">
        <v>952</v>
      </c>
      <c r="T430" s="643" t="s">
        <v>953</v>
      </c>
      <c r="U430" s="702">
        <v>479836.19699999999</v>
      </c>
      <c r="V430" s="702">
        <v>2453743.6039999998</v>
      </c>
      <c r="W430" s="688" t="s">
        <v>2584</v>
      </c>
      <c r="X430" s="692" t="s">
        <v>194</v>
      </c>
      <c r="Y430" s="673" t="s">
        <v>194</v>
      </c>
      <c r="Z430" s="703" t="s">
        <v>194</v>
      </c>
      <c r="AA430" s="703" t="s">
        <v>194</v>
      </c>
    </row>
    <row r="431" spans="1:27" ht="31" customHeight="1" x14ac:dyDescent="0.35">
      <c r="A431" s="281"/>
      <c r="B431" s="700" t="s">
        <v>186</v>
      </c>
      <c r="C431" s="643"/>
      <c r="D431" s="643"/>
      <c r="E431" s="643"/>
      <c r="F431" s="686">
        <v>386</v>
      </c>
      <c r="G431" s="674"/>
      <c r="H431" s="656"/>
      <c r="I431" s="643"/>
      <c r="J431" s="643"/>
      <c r="K431" s="686"/>
      <c r="L431" s="701"/>
      <c r="M431" s="643"/>
      <c r="N431" s="643"/>
      <c r="O431" s="643"/>
      <c r="P431" s="643"/>
      <c r="Q431" s="643"/>
      <c r="R431" s="643"/>
      <c r="S431" s="643"/>
      <c r="T431" s="643"/>
      <c r="U431" s="702"/>
      <c r="V431" s="702"/>
      <c r="W431" s="660" t="s">
        <v>2727</v>
      </c>
      <c r="X431" s="692"/>
      <c r="Y431" s="673"/>
      <c r="Z431" s="703"/>
      <c r="AA431" s="703"/>
    </row>
    <row r="432" spans="1:27" ht="31" customHeight="1" x14ac:dyDescent="0.35">
      <c r="A432" s="289">
        <v>212</v>
      </c>
      <c r="B432" s="700" t="s">
        <v>954</v>
      </c>
      <c r="C432" s="643" t="s">
        <v>955</v>
      </c>
      <c r="D432" s="643" t="s">
        <v>523</v>
      </c>
      <c r="E432" s="643" t="s">
        <v>956</v>
      </c>
      <c r="F432" s="686"/>
      <c r="G432" s="686">
        <f>SUM(F421:F431)</f>
        <v>2464</v>
      </c>
      <c r="H432" s="656">
        <v>51.32</v>
      </c>
      <c r="I432" s="686">
        <f t="shared" ref="I432" si="287">I430+F431</f>
        <v>38645.692999999992</v>
      </c>
      <c r="J432" s="643">
        <v>150.44999999999999</v>
      </c>
      <c r="K432" s="686">
        <f t="shared" ref="K432" si="288">F433+F431</f>
        <v>786</v>
      </c>
      <c r="L432" s="656">
        <f t="shared" ref="L432" si="289">K432/2</f>
        <v>393</v>
      </c>
      <c r="M432" s="643">
        <v>181</v>
      </c>
      <c r="N432" s="643">
        <v>208</v>
      </c>
      <c r="O432" s="643">
        <v>389</v>
      </c>
      <c r="P432" s="643">
        <v>184</v>
      </c>
      <c r="Q432" s="643">
        <v>206</v>
      </c>
      <c r="R432" s="643">
        <v>391</v>
      </c>
      <c r="S432" s="643" t="s">
        <v>957</v>
      </c>
      <c r="T432" s="643" t="s">
        <v>958</v>
      </c>
      <c r="U432" s="702">
        <v>480071.67999999999</v>
      </c>
      <c r="V432" s="702">
        <v>2453437.9300000002</v>
      </c>
      <c r="W432" s="688" t="s">
        <v>2584</v>
      </c>
      <c r="X432" s="692" t="s">
        <v>194</v>
      </c>
      <c r="Y432" s="673" t="s">
        <v>194</v>
      </c>
      <c r="Z432" s="703" t="s">
        <v>194</v>
      </c>
      <c r="AA432" s="703" t="s">
        <v>194</v>
      </c>
    </row>
    <row r="433" spans="1:27" ht="31" customHeight="1" x14ac:dyDescent="0.35">
      <c r="A433" s="281"/>
      <c r="B433" s="700" t="s">
        <v>186</v>
      </c>
      <c r="C433" s="643"/>
      <c r="D433" s="643"/>
      <c r="E433" s="643"/>
      <c r="F433" s="686">
        <v>400</v>
      </c>
      <c r="G433" s="674"/>
      <c r="H433" s="656"/>
      <c r="I433" s="643"/>
      <c r="J433" s="643"/>
      <c r="K433" s="686"/>
      <c r="L433" s="701"/>
      <c r="M433" s="643"/>
      <c r="N433" s="643"/>
      <c r="O433" s="643"/>
      <c r="P433" s="643"/>
      <c r="Q433" s="643"/>
      <c r="R433" s="643"/>
      <c r="S433" s="643"/>
      <c r="T433" s="643"/>
      <c r="U433" s="702"/>
      <c r="V433" s="702"/>
      <c r="W433" s="660" t="s">
        <v>511</v>
      </c>
      <c r="X433" s="692"/>
      <c r="Y433" s="673"/>
      <c r="Z433" s="703"/>
      <c r="AA433" s="703"/>
    </row>
    <row r="434" spans="1:27" ht="31" customHeight="1" x14ac:dyDescent="0.35">
      <c r="A434" s="289">
        <v>213</v>
      </c>
      <c r="B434" s="700" t="s">
        <v>186</v>
      </c>
      <c r="C434" s="643" t="s">
        <v>959</v>
      </c>
      <c r="D434" s="643" t="s">
        <v>49</v>
      </c>
      <c r="E434" s="643" t="s">
        <v>186</v>
      </c>
      <c r="F434" s="686"/>
      <c r="G434" s="674" t="s">
        <v>186</v>
      </c>
      <c r="H434" s="656">
        <v>56.83</v>
      </c>
      <c r="I434" s="686">
        <f t="shared" ref="I434" si="290">I432+F433</f>
        <v>39045.692999999992</v>
      </c>
      <c r="J434" s="643">
        <v>148.72999999999999</v>
      </c>
      <c r="K434" s="686">
        <f t="shared" ref="K434" si="291">F435+F433</f>
        <v>842</v>
      </c>
      <c r="L434" s="656">
        <f t="shared" ref="L434" si="292">K434/2</f>
        <v>421</v>
      </c>
      <c r="M434" s="643">
        <v>193</v>
      </c>
      <c r="N434" s="643">
        <v>245</v>
      </c>
      <c r="O434" s="643">
        <v>437</v>
      </c>
      <c r="P434" s="643">
        <v>195</v>
      </c>
      <c r="Q434" s="643">
        <v>239</v>
      </c>
      <c r="R434" s="643">
        <v>434</v>
      </c>
      <c r="S434" s="643" t="s">
        <v>960</v>
      </c>
      <c r="T434" s="643" t="s">
        <v>961</v>
      </c>
      <c r="U434" s="702">
        <v>480417.68900000001</v>
      </c>
      <c r="V434" s="702">
        <v>2453237.2370000002</v>
      </c>
      <c r="W434" s="688" t="s">
        <v>2585</v>
      </c>
      <c r="X434" s="692" t="s">
        <v>194</v>
      </c>
      <c r="Y434" s="673" t="s">
        <v>194</v>
      </c>
      <c r="Z434" s="703" t="s">
        <v>194</v>
      </c>
      <c r="AA434" s="703" t="s">
        <v>194</v>
      </c>
    </row>
    <row r="435" spans="1:27" ht="31" customHeight="1" x14ac:dyDescent="0.35">
      <c r="A435" s="281"/>
      <c r="B435" s="700" t="s">
        <v>186</v>
      </c>
      <c r="C435" s="643"/>
      <c r="D435" s="643"/>
      <c r="E435" s="643"/>
      <c r="F435" s="686">
        <v>442</v>
      </c>
      <c r="G435" s="674"/>
      <c r="H435" s="656"/>
      <c r="I435" s="643"/>
      <c r="J435" s="643"/>
      <c r="K435" s="686"/>
      <c r="L435" s="701"/>
      <c r="M435" s="643"/>
      <c r="N435" s="643"/>
      <c r="O435" s="643"/>
      <c r="P435" s="643"/>
      <c r="Q435" s="643"/>
      <c r="R435" s="643"/>
      <c r="S435" s="643"/>
      <c r="T435" s="643"/>
      <c r="U435" s="702"/>
      <c r="V435" s="702"/>
      <c r="W435" s="660" t="s">
        <v>962</v>
      </c>
      <c r="X435" s="692"/>
      <c r="Y435" s="673"/>
      <c r="Z435" s="703"/>
      <c r="AA435" s="703"/>
    </row>
    <row r="436" spans="1:27" ht="31" customHeight="1" x14ac:dyDescent="0.35">
      <c r="A436" s="289">
        <v>214</v>
      </c>
      <c r="B436" s="700" t="s">
        <v>186</v>
      </c>
      <c r="C436" s="643" t="s">
        <v>963</v>
      </c>
      <c r="D436" s="643" t="s">
        <v>45</v>
      </c>
      <c r="E436" s="643" t="s">
        <v>186</v>
      </c>
      <c r="F436" s="686"/>
      <c r="G436" s="674" t="s">
        <v>186</v>
      </c>
      <c r="H436" s="656">
        <v>53.83</v>
      </c>
      <c r="I436" s="686">
        <f t="shared" ref="I436" si="293">I434+F435</f>
        <v>39487.692999999992</v>
      </c>
      <c r="J436" s="643">
        <v>146.04400000000001</v>
      </c>
      <c r="K436" s="686">
        <f t="shared" ref="K436" si="294">F437+F435</f>
        <v>826</v>
      </c>
      <c r="L436" s="656">
        <f t="shared" ref="L436" si="295">K436/2</f>
        <v>413</v>
      </c>
      <c r="M436" s="643">
        <v>198</v>
      </c>
      <c r="N436" s="643">
        <v>208</v>
      </c>
      <c r="O436" s="643">
        <v>407</v>
      </c>
      <c r="P436" s="643">
        <v>205</v>
      </c>
      <c r="Q436" s="643">
        <v>205</v>
      </c>
      <c r="R436" s="643">
        <v>409</v>
      </c>
      <c r="S436" s="643" t="s">
        <v>964</v>
      </c>
      <c r="T436" s="643" t="s">
        <v>965</v>
      </c>
      <c r="U436" s="702">
        <v>480800.02899999998</v>
      </c>
      <c r="V436" s="702">
        <v>2453015.4709999999</v>
      </c>
      <c r="W436" s="688" t="s">
        <v>2585</v>
      </c>
      <c r="X436" s="692" t="s">
        <v>194</v>
      </c>
      <c r="Y436" s="673" t="s">
        <v>194</v>
      </c>
      <c r="Z436" s="703" t="s">
        <v>194</v>
      </c>
      <c r="AA436" s="703" t="s">
        <v>194</v>
      </c>
    </row>
    <row r="437" spans="1:27" ht="31" customHeight="1" x14ac:dyDescent="0.35">
      <c r="A437" s="281"/>
      <c r="B437" s="700" t="s">
        <v>186</v>
      </c>
      <c r="C437" s="643"/>
      <c r="D437" s="643"/>
      <c r="E437" s="643"/>
      <c r="F437" s="686">
        <v>384</v>
      </c>
      <c r="G437" s="674"/>
      <c r="H437" s="656"/>
      <c r="I437" s="643"/>
      <c r="J437" s="643"/>
      <c r="K437" s="686"/>
      <c r="L437" s="701"/>
      <c r="M437" s="643"/>
      <c r="N437" s="643"/>
      <c r="O437" s="643"/>
      <c r="P437" s="643"/>
      <c r="Q437" s="643"/>
      <c r="R437" s="643"/>
      <c r="S437" s="643"/>
      <c r="T437" s="643"/>
      <c r="U437" s="702"/>
      <c r="V437" s="702"/>
      <c r="W437" s="660" t="s">
        <v>966</v>
      </c>
      <c r="X437" s="692"/>
      <c r="Y437" s="673"/>
      <c r="Z437" s="703"/>
      <c r="AA437" s="703"/>
    </row>
    <row r="438" spans="1:27" ht="31" customHeight="1" x14ac:dyDescent="0.35">
      <c r="A438" s="289">
        <v>215</v>
      </c>
      <c r="B438" s="700" t="s">
        <v>186</v>
      </c>
      <c r="C438" s="643" t="s">
        <v>967</v>
      </c>
      <c r="D438" s="643" t="s">
        <v>235</v>
      </c>
      <c r="E438" s="643" t="s">
        <v>186</v>
      </c>
      <c r="F438" s="686"/>
      <c r="G438" s="674"/>
      <c r="H438" s="656">
        <v>50.83</v>
      </c>
      <c r="I438" s="686">
        <f t="shared" ref="I438" si="296">I436+F437</f>
        <v>39871.692999999992</v>
      </c>
      <c r="J438" s="643">
        <v>145.59800000000001</v>
      </c>
      <c r="K438" s="686">
        <f t="shared" ref="K438" si="297">F439+F437</f>
        <v>774</v>
      </c>
      <c r="L438" s="656">
        <f t="shared" ref="L438" si="298">K438/2</f>
        <v>387</v>
      </c>
      <c r="M438" s="643">
        <v>176</v>
      </c>
      <c r="N438" s="643">
        <v>180</v>
      </c>
      <c r="O438" s="643">
        <v>357</v>
      </c>
      <c r="P438" s="643">
        <v>181</v>
      </c>
      <c r="Q438" s="643">
        <v>184</v>
      </c>
      <c r="R438" s="643">
        <v>365</v>
      </c>
      <c r="S438" s="643" t="s">
        <v>968</v>
      </c>
      <c r="T438" s="643" t="s">
        <v>969</v>
      </c>
      <c r="U438" s="702">
        <v>481132.19799999997</v>
      </c>
      <c r="V438" s="702">
        <v>2452822.8059999999</v>
      </c>
      <c r="W438" s="688" t="s">
        <v>2585</v>
      </c>
      <c r="X438" s="692" t="s">
        <v>194</v>
      </c>
      <c r="Y438" s="673" t="s">
        <v>194</v>
      </c>
      <c r="Z438" s="703" t="s">
        <v>194</v>
      </c>
      <c r="AA438" s="703" t="s">
        <v>194</v>
      </c>
    </row>
    <row r="439" spans="1:27" ht="31" customHeight="1" x14ac:dyDescent="0.35">
      <c r="A439" s="281"/>
      <c r="B439" s="700" t="s">
        <v>186</v>
      </c>
      <c r="C439" s="643"/>
      <c r="D439" s="643"/>
      <c r="E439" s="643"/>
      <c r="F439" s="686">
        <v>390</v>
      </c>
      <c r="G439" s="674"/>
      <c r="H439" s="656"/>
      <c r="I439" s="643"/>
      <c r="J439" s="643"/>
      <c r="K439" s="686"/>
      <c r="L439" s="701"/>
      <c r="M439" s="643"/>
      <c r="N439" s="643"/>
      <c r="O439" s="643"/>
      <c r="P439" s="643"/>
      <c r="Q439" s="643"/>
      <c r="R439" s="643"/>
      <c r="S439" s="643"/>
      <c r="T439" s="643"/>
      <c r="U439" s="702"/>
      <c r="V439" s="702"/>
      <c r="W439" s="660" t="s">
        <v>970</v>
      </c>
      <c r="X439" s="692"/>
      <c r="Y439" s="673"/>
      <c r="Z439" s="703"/>
      <c r="AA439" s="703"/>
    </row>
    <row r="440" spans="1:27" ht="31" customHeight="1" x14ac:dyDescent="0.35">
      <c r="A440" s="289">
        <v>216</v>
      </c>
      <c r="B440" s="700" t="s">
        <v>186</v>
      </c>
      <c r="C440" s="643" t="s">
        <v>971</v>
      </c>
      <c r="D440" s="643" t="s">
        <v>919</v>
      </c>
      <c r="E440" s="643" t="s">
        <v>186</v>
      </c>
      <c r="F440" s="686"/>
      <c r="G440" s="674"/>
      <c r="H440" s="656">
        <v>51.32</v>
      </c>
      <c r="I440" s="686">
        <f t="shared" ref="I440" si="299">I438+F439</f>
        <v>40261.692999999992</v>
      </c>
      <c r="J440" s="643">
        <v>142.96299999999999</v>
      </c>
      <c r="K440" s="686">
        <f t="shared" ref="K440" si="300">F441+F439</f>
        <v>929</v>
      </c>
      <c r="L440" s="656">
        <f t="shared" ref="L440" si="301">K440/2</f>
        <v>464.5</v>
      </c>
      <c r="M440" s="643">
        <v>211</v>
      </c>
      <c r="N440" s="643">
        <v>249</v>
      </c>
      <c r="O440" s="643">
        <v>460</v>
      </c>
      <c r="P440" s="643">
        <v>207</v>
      </c>
      <c r="Q440" s="643">
        <v>253</v>
      </c>
      <c r="R440" s="643">
        <v>460</v>
      </c>
      <c r="S440" s="643" t="s">
        <v>972</v>
      </c>
      <c r="T440" s="643" t="s">
        <v>973</v>
      </c>
      <c r="U440" s="702">
        <v>481469.55699999997</v>
      </c>
      <c r="V440" s="702">
        <v>2452627.13</v>
      </c>
      <c r="W440" s="688" t="s">
        <v>2585</v>
      </c>
      <c r="X440" s="692" t="s">
        <v>194</v>
      </c>
      <c r="Y440" s="673" t="s">
        <v>194</v>
      </c>
      <c r="Z440" s="703" t="s">
        <v>194</v>
      </c>
      <c r="AA440" s="703" t="s">
        <v>194</v>
      </c>
    </row>
    <row r="441" spans="1:27" ht="31" customHeight="1" x14ac:dyDescent="0.35">
      <c r="A441" s="281"/>
      <c r="B441" s="700" t="s">
        <v>186</v>
      </c>
      <c r="C441" s="643"/>
      <c r="D441" s="643"/>
      <c r="E441" s="643"/>
      <c r="F441" s="686">
        <v>539</v>
      </c>
      <c r="G441" s="674"/>
      <c r="H441" s="656"/>
      <c r="I441" s="643"/>
      <c r="J441" s="643"/>
      <c r="K441" s="686"/>
      <c r="L441" s="701"/>
      <c r="M441" s="643"/>
      <c r="N441" s="643"/>
      <c r="O441" s="643"/>
      <c r="P441" s="643"/>
      <c r="Q441" s="643"/>
      <c r="R441" s="643"/>
      <c r="S441" s="643"/>
      <c r="T441" s="643"/>
      <c r="U441" s="702"/>
      <c r="V441" s="702"/>
      <c r="W441" s="660" t="s">
        <v>974</v>
      </c>
      <c r="X441" s="692"/>
      <c r="Y441" s="673"/>
      <c r="Z441" s="703"/>
      <c r="AA441" s="703"/>
    </row>
    <row r="442" spans="1:27" ht="31" customHeight="1" x14ac:dyDescent="0.35">
      <c r="A442" s="289">
        <v>217</v>
      </c>
      <c r="B442" s="700" t="s">
        <v>186</v>
      </c>
      <c r="C442" s="643" t="s">
        <v>975</v>
      </c>
      <c r="D442" s="643" t="s">
        <v>976</v>
      </c>
      <c r="E442" s="643" t="s">
        <v>186</v>
      </c>
      <c r="F442" s="686"/>
      <c r="G442" s="674"/>
      <c r="H442" s="656">
        <v>48.32</v>
      </c>
      <c r="I442" s="686">
        <f t="shared" ref="I442" si="302">I440+F441</f>
        <v>40800.692999999992</v>
      </c>
      <c r="J442" s="643">
        <v>153.04</v>
      </c>
      <c r="K442" s="686">
        <f t="shared" ref="K442" si="303">F443+F441</f>
        <v>951</v>
      </c>
      <c r="L442" s="656">
        <f t="shared" ref="L442" si="304">K442/2</f>
        <v>475.5</v>
      </c>
      <c r="M442" s="643">
        <v>292</v>
      </c>
      <c r="N442" s="643">
        <v>204</v>
      </c>
      <c r="O442" s="643">
        <v>497</v>
      </c>
      <c r="P442" s="643">
        <v>290</v>
      </c>
      <c r="Q442" s="643">
        <v>205</v>
      </c>
      <c r="R442" s="643">
        <v>495</v>
      </c>
      <c r="S442" s="643" t="s">
        <v>977</v>
      </c>
      <c r="T442" s="643" t="s">
        <v>978</v>
      </c>
      <c r="U442" s="702">
        <v>481935.804</v>
      </c>
      <c r="V442" s="702">
        <v>2452356.6970000002</v>
      </c>
      <c r="W442" s="688" t="s">
        <v>2586</v>
      </c>
      <c r="X442" s="692" t="s">
        <v>194</v>
      </c>
      <c r="Y442" s="673" t="s">
        <v>194</v>
      </c>
      <c r="Z442" s="703" t="s">
        <v>194</v>
      </c>
      <c r="AA442" s="703" t="s">
        <v>194</v>
      </c>
    </row>
    <row r="443" spans="1:27" ht="31" customHeight="1" x14ac:dyDescent="0.35">
      <c r="A443" s="281"/>
      <c r="B443" s="700" t="s">
        <v>186</v>
      </c>
      <c r="C443" s="643"/>
      <c r="D443" s="643"/>
      <c r="E443" s="643"/>
      <c r="F443" s="686">
        <v>412</v>
      </c>
      <c r="G443" s="674"/>
      <c r="H443" s="656"/>
      <c r="I443" s="643"/>
      <c r="J443" s="643"/>
      <c r="K443" s="686"/>
      <c r="L443" s="701"/>
      <c r="M443" s="643"/>
      <c r="N443" s="643"/>
      <c r="O443" s="643"/>
      <c r="P443" s="643"/>
      <c r="Q443" s="643"/>
      <c r="R443" s="643"/>
      <c r="S443" s="643"/>
      <c r="T443" s="643"/>
      <c r="U443" s="702"/>
      <c r="V443" s="702"/>
      <c r="W443" s="660" t="s">
        <v>979</v>
      </c>
      <c r="X443" s="692"/>
      <c r="Y443" s="673"/>
      <c r="Z443" s="703"/>
      <c r="AA443" s="703"/>
    </row>
    <row r="444" spans="1:27" ht="31" customHeight="1" x14ac:dyDescent="0.35">
      <c r="A444" s="289">
        <v>218</v>
      </c>
      <c r="B444" s="700" t="s">
        <v>186</v>
      </c>
      <c r="C444" s="643" t="s">
        <v>980</v>
      </c>
      <c r="D444" s="643" t="s">
        <v>45</v>
      </c>
      <c r="E444" s="643" t="s">
        <v>186</v>
      </c>
      <c r="F444" s="686"/>
      <c r="G444" s="674"/>
      <c r="H444" s="656">
        <v>53.83</v>
      </c>
      <c r="I444" s="686">
        <f t="shared" ref="I444" si="305">I442+F443</f>
        <v>41212.692999999992</v>
      </c>
      <c r="J444" s="643">
        <v>153.435</v>
      </c>
      <c r="K444" s="686">
        <f t="shared" ref="K444" si="306">F445+F443</f>
        <v>787</v>
      </c>
      <c r="L444" s="656">
        <f t="shared" ref="L444" si="307">K444/2</f>
        <v>393.5</v>
      </c>
      <c r="M444" s="643">
        <v>209</v>
      </c>
      <c r="N444" s="643">
        <v>161</v>
      </c>
      <c r="O444" s="643">
        <v>369</v>
      </c>
      <c r="P444" s="643">
        <v>208</v>
      </c>
      <c r="Q444" s="643">
        <v>168</v>
      </c>
      <c r="R444" s="643">
        <v>377</v>
      </c>
      <c r="S444" s="643" t="s">
        <v>981</v>
      </c>
      <c r="T444" s="643" t="s">
        <v>982</v>
      </c>
      <c r="U444" s="702">
        <v>482292.19400000002</v>
      </c>
      <c r="V444" s="702">
        <v>2452149.983</v>
      </c>
      <c r="W444" s="688" t="s">
        <v>2586</v>
      </c>
      <c r="X444" s="692" t="s">
        <v>194</v>
      </c>
      <c r="Y444" s="673" t="s">
        <v>194</v>
      </c>
      <c r="Z444" s="703" t="s">
        <v>194</v>
      </c>
      <c r="AA444" s="703" t="s">
        <v>194</v>
      </c>
    </row>
    <row r="445" spans="1:27" ht="31" customHeight="1" x14ac:dyDescent="0.35">
      <c r="A445" s="281"/>
      <c r="B445" s="700" t="s">
        <v>186</v>
      </c>
      <c r="C445" s="643"/>
      <c r="D445" s="643"/>
      <c r="E445" s="643"/>
      <c r="F445" s="686">
        <v>375</v>
      </c>
      <c r="G445" s="674"/>
      <c r="H445" s="656"/>
      <c r="I445" s="643"/>
      <c r="J445" s="643"/>
      <c r="K445" s="686"/>
      <c r="L445" s="701"/>
      <c r="M445" s="643"/>
      <c r="N445" s="643"/>
      <c r="O445" s="643"/>
      <c r="P445" s="643"/>
      <c r="Q445" s="643"/>
      <c r="R445" s="643"/>
      <c r="S445" s="643"/>
      <c r="T445" s="643"/>
      <c r="U445" s="702"/>
      <c r="V445" s="702"/>
      <c r="W445" s="660" t="s">
        <v>983</v>
      </c>
      <c r="X445" s="692"/>
      <c r="Y445" s="673"/>
      <c r="Z445" s="703"/>
      <c r="AA445" s="703"/>
    </row>
    <row r="446" spans="1:27" ht="31" customHeight="1" x14ac:dyDescent="0.35">
      <c r="A446" s="289">
        <v>219</v>
      </c>
      <c r="B446" s="700" t="s">
        <v>186</v>
      </c>
      <c r="C446" s="643" t="s">
        <v>984</v>
      </c>
      <c r="D446" s="643" t="s">
        <v>49</v>
      </c>
      <c r="E446" s="643" t="s">
        <v>186</v>
      </c>
      <c r="F446" s="686"/>
      <c r="G446" s="674" t="s">
        <v>186</v>
      </c>
      <c r="H446" s="656">
        <v>56.83</v>
      </c>
      <c r="I446" s="686">
        <f t="shared" ref="I446" si="308">I444+F445</f>
        <v>41587.692999999992</v>
      </c>
      <c r="J446" s="643">
        <v>156.04400000000001</v>
      </c>
      <c r="K446" s="686">
        <f t="shared" ref="K446" si="309">F447+F445</f>
        <v>798</v>
      </c>
      <c r="L446" s="656">
        <f t="shared" ref="L446" si="310">K446/2</f>
        <v>399</v>
      </c>
      <c r="M446" s="643">
        <v>215</v>
      </c>
      <c r="N446" s="643">
        <v>219</v>
      </c>
      <c r="O446" s="643">
        <v>435</v>
      </c>
      <c r="P446" s="643">
        <v>208</v>
      </c>
      <c r="Q446" s="643">
        <v>218</v>
      </c>
      <c r="R446" s="643">
        <v>426</v>
      </c>
      <c r="S446" s="643" t="s">
        <v>985</v>
      </c>
      <c r="T446" s="643" t="s">
        <v>986</v>
      </c>
      <c r="U446" s="702">
        <v>482616.57699999999</v>
      </c>
      <c r="V446" s="702">
        <v>2451961.8330000001</v>
      </c>
      <c r="W446" s="688" t="s">
        <v>2586</v>
      </c>
      <c r="X446" s="692" t="s">
        <v>194</v>
      </c>
      <c r="Y446" s="673" t="s">
        <v>194</v>
      </c>
      <c r="Z446" s="703" t="s">
        <v>194</v>
      </c>
      <c r="AA446" s="703" t="s">
        <v>194</v>
      </c>
    </row>
    <row r="447" spans="1:27" ht="31" customHeight="1" x14ac:dyDescent="0.35">
      <c r="A447" s="281"/>
      <c r="B447" s="700" t="s">
        <v>186</v>
      </c>
      <c r="C447" s="643"/>
      <c r="D447" s="643"/>
      <c r="E447" s="643"/>
      <c r="F447" s="686">
        <v>423</v>
      </c>
      <c r="G447" s="674"/>
      <c r="H447" s="656"/>
      <c r="I447" s="643"/>
      <c r="J447" s="643"/>
      <c r="K447" s="686"/>
      <c r="L447" s="701"/>
      <c r="M447" s="643"/>
      <c r="N447" s="643"/>
      <c r="O447" s="643"/>
      <c r="P447" s="643"/>
      <c r="Q447" s="643"/>
      <c r="R447" s="643"/>
      <c r="S447" s="643"/>
      <c r="T447" s="643"/>
      <c r="U447" s="702"/>
      <c r="V447" s="702"/>
      <c r="W447" s="660" t="s">
        <v>987</v>
      </c>
      <c r="X447" s="692"/>
      <c r="Y447" s="673"/>
      <c r="Z447" s="703"/>
      <c r="AA447" s="703"/>
    </row>
    <row r="448" spans="1:27" ht="31" customHeight="1" x14ac:dyDescent="0.35">
      <c r="A448" s="289">
        <v>220</v>
      </c>
      <c r="B448" s="700" t="s">
        <v>186</v>
      </c>
      <c r="C448" s="643" t="s">
        <v>988</v>
      </c>
      <c r="D448" s="643" t="s">
        <v>45</v>
      </c>
      <c r="E448" s="643" t="s">
        <v>186</v>
      </c>
      <c r="F448" s="686"/>
      <c r="G448" s="674" t="s">
        <v>186</v>
      </c>
      <c r="H448" s="656">
        <v>53.83</v>
      </c>
      <c r="I448" s="686">
        <f t="shared" ref="I448" si="311">I446+F447</f>
        <v>42010.692999999992</v>
      </c>
      <c r="J448" s="643">
        <v>157.33699999999999</v>
      </c>
      <c r="K448" s="686">
        <f t="shared" ref="K448" si="312">F449+F447</f>
        <v>763</v>
      </c>
      <c r="L448" s="656">
        <f t="shared" ref="L448" si="313">K448/2</f>
        <v>381.5</v>
      </c>
      <c r="M448" s="643">
        <v>205</v>
      </c>
      <c r="N448" s="643">
        <v>201</v>
      </c>
      <c r="O448" s="643">
        <v>406</v>
      </c>
      <c r="P448" s="643">
        <v>207</v>
      </c>
      <c r="Q448" s="643">
        <v>193</v>
      </c>
      <c r="R448" s="643">
        <v>400</v>
      </c>
      <c r="S448" s="643" t="s">
        <v>989</v>
      </c>
      <c r="T448" s="643" t="s">
        <v>990</v>
      </c>
      <c r="U448" s="702">
        <v>482982.48200000002</v>
      </c>
      <c r="V448" s="702">
        <v>2451749.6009999998</v>
      </c>
      <c r="W448" s="688" t="s">
        <v>2587</v>
      </c>
      <c r="X448" s="692" t="s">
        <v>194</v>
      </c>
      <c r="Y448" s="673" t="s">
        <v>194</v>
      </c>
      <c r="Z448" s="703" t="s">
        <v>194</v>
      </c>
      <c r="AA448" s="703" t="s">
        <v>194</v>
      </c>
    </row>
    <row r="449" spans="1:27" ht="31" customHeight="1" x14ac:dyDescent="0.35">
      <c r="A449" s="281"/>
      <c r="B449" s="700" t="s">
        <v>186</v>
      </c>
      <c r="C449" s="643"/>
      <c r="D449" s="643"/>
      <c r="E449" s="643"/>
      <c r="F449" s="686">
        <v>340</v>
      </c>
      <c r="G449" s="674"/>
      <c r="H449" s="656"/>
      <c r="I449" s="643"/>
      <c r="J449" s="643"/>
      <c r="K449" s="686"/>
      <c r="L449" s="701"/>
      <c r="M449" s="643"/>
      <c r="N449" s="643"/>
      <c r="O449" s="643"/>
      <c r="P449" s="643"/>
      <c r="Q449" s="643"/>
      <c r="R449" s="643"/>
      <c r="S449" s="643"/>
      <c r="T449" s="643"/>
      <c r="U449" s="702"/>
      <c r="V449" s="702"/>
      <c r="W449" s="660" t="s">
        <v>991</v>
      </c>
      <c r="X449" s="692"/>
      <c r="Y449" s="673"/>
      <c r="Z449" s="703"/>
      <c r="AA449" s="703"/>
    </row>
    <row r="450" spans="1:27" ht="31" customHeight="1" x14ac:dyDescent="0.35">
      <c r="A450" s="289">
        <v>221</v>
      </c>
      <c r="B450" s="700" t="s">
        <v>186</v>
      </c>
      <c r="C450" s="643" t="s">
        <v>992</v>
      </c>
      <c r="D450" s="643" t="s">
        <v>235</v>
      </c>
      <c r="E450" s="643" t="s">
        <v>186</v>
      </c>
      <c r="F450" s="686"/>
      <c r="G450" s="674" t="s">
        <v>186</v>
      </c>
      <c r="H450" s="656">
        <v>50.83</v>
      </c>
      <c r="I450" s="686">
        <f t="shared" ref="I450" si="314">I448+F449</f>
        <v>42350.692999999992</v>
      </c>
      <c r="J450" s="643">
        <v>154.56899999999999</v>
      </c>
      <c r="K450" s="686">
        <f t="shared" ref="K450" si="315">F451+F449</f>
        <v>735</v>
      </c>
      <c r="L450" s="656">
        <f t="shared" ref="L450" si="316">K450/2</f>
        <v>367.5</v>
      </c>
      <c r="M450" s="643">
        <v>139</v>
      </c>
      <c r="N450" s="643">
        <v>209</v>
      </c>
      <c r="O450" s="643">
        <v>349</v>
      </c>
      <c r="P450" s="643">
        <v>148</v>
      </c>
      <c r="Q450" s="643">
        <v>207</v>
      </c>
      <c r="R450" s="643">
        <v>354</v>
      </c>
      <c r="S450" s="643" t="s">
        <v>993</v>
      </c>
      <c r="T450" s="643" t="s">
        <v>994</v>
      </c>
      <c r="U450" s="702">
        <v>483276.59</v>
      </c>
      <c r="V450" s="702">
        <v>2451579.0120000001</v>
      </c>
      <c r="W450" s="688" t="s">
        <v>2587</v>
      </c>
      <c r="X450" s="692" t="s">
        <v>194</v>
      </c>
      <c r="Y450" s="673" t="s">
        <v>194</v>
      </c>
      <c r="Z450" s="703" t="s">
        <v>194</v>
      </c>
      <c r="AA450" s="703" t="s">
        <v>194</v>
      </c>
    </row>
    <row r="451" spans="1:27" ht="31" customHeight="1" x14ac:dyDescent="0.35">
      <c r="A451" s="281"/>
      <c r="B451" s="700" t="s">
        <v>186</v>
      </c>
      <c r="C451" s="643"/>
      <c r="D451" s="643"/>
      <c r="E451" s="643"/>
      <c r="F451" s="686">
        <v>395</v>
      </c>
      <c r="G451" s="674"/>
      <c r="H451" s="656"/>
      <c r="I451" s="643"/>
      <c r="J451" s="643"/>
      <c r="K451" s="686"/>
      <c r="L451" s="701"/>
      <c r="M451" s="643"/>
      <c r="N451" s="643"/>
      <c r="O451" s="643"/>
      <c r="P451" s="643"/>
      <c r="Q451" s="643"/>
      <c r="R451" s="643"/>
      <c r="S451" s="643"/>
      <c r="T451" s="643"/>
      <c r="U451" s="702"/>
      <c r="V451" s="702"/>
      <c r="W451" s="660" t="s">
        <v>995</v>
      </c>
      <c r="X451" s="692"/>
      <c r="Y451" s="673"/>
      <c r="Z451" s="703"/>
      <c r="AA451" s="703"/>
    </row>
    <row r="452" spans="1:27" ht="31" customHeight="1" x14ac:dyDescent="0.35">
      <c r="A452" s="289">
        <v>222</v>
      </c>
      <c r="B452" s="700" t="s">
        <v>186</v>
      </c>
      <c r="C452" s="643" t="s">
        <v>996</v>
      </c>
      <c r="D452" s="643" t="s">
        <v>45</v>
      </c>
      <c r="E452" s="643" t="s">
        <v>186</v>
      </c>
      <c r="F452" s="686"/>
      <c r="G452" s="674" t="s">
        <v>186</v>
      </c>
      <c r="H452" s="656">
        <v>53.83</v>
      </c>
      <c r="I452" s="686">
        <f t="shared" ref="I452" si="317">I450+F451</f>
        <v>42745.692999999992</v>
      </c>
      <c r="J452" s="643">
        <v>149.11600000000001</v>
      </c>
      <c r="K452" s="686">
        <f t="shared" ref="K452" si="318">F453+F451</f>
        <v>765</v>
      </c>
      <c r="L452" s="656">
        <f t="shared" ref="L452" si="319">K452/2</f>
        <v>382.5</v>
      </c>
      <c r="M452" s="643">
        <v>187</v>
      </c>
      <c r="N452" s="643">
        <v>206</v>
      </c>
      <c r="O452" s="643">
        <v>392</v>
      </c>
      <c r="P452" s="643">
        <v>190</v>
      </c>
      <c r="Q452" s="643">
        <v>201</v>
      </c>
      <c r="R452" s="643">
        <v>390</v>
      </c>
      <c r="S452" s="643" t="s">
        <v>997</v>
      </c>
      <c r="T452" s="643" t="s">
        <v>998</v>
      </c>
      <c r="U452" s="702">
        <v>483618.27399999998</v>
      </c>
      <c r="V452" s="702">
        <v>2451380.827</v>
      </c>
      <c r="W452" s="688" t="s">
        <v>2588</v>
      </c>
      <c r="X452" s="692" t="s">
        <v>194</v>
      </c>
      <c r="Y452" s="673" t="s">
        <v>194</v>
      </c>
      <c r="Z452" s="703" t="s">
        <v>194</v>
      </c>
      <c r="AA452" s="703" t="s">
        <v>194</v>
      </c>
    </row>
    <row r="453" spans="1:27" ht="31" customHeight="1" x14ac:dyDescent="0.35">
      <c r="A453" s="281"/>
      <c r="B453" s="700" t="s">
        <v>186</v>
      </c>
      <c r="C453" s="643"/>
      <c r="D453" s="643"/>
      <c r="E453" s="643"/>
      <c r="F453" s="686">
        <v>370</v>
      </c>
      <c r="G453" s="674"/>
      <c r="H453" s="656"/>
      <c r="I453" s="643"/>
      <c r="J453" s="643"/>
      <c r="K453" s="686"/>
      <c r="L453" s="701"/>
      <c r="M453" s="643"/>
      <c r="N453" s="643"/>
      <c r="O453" s="643"/>
      <c r="P453" s="643"/>
      <c r="Q453" s="643"/>
      <c r="R453" s="643"/>
      <c r="S453" s="643"/>
      <c r="T453" s="643"/>
      <c r="U453" s="702"/>
      <c r="V453" s="702"/>
      <c r="W453" s="660" t="s">
        <v>575</v>
      </c>
      <c r="X453" s="692"/>
      <c r="Y453" s="673"/>
      <c r="Z453" s="703"/>
      <c r="AA453" s="703"/>
    </row>
    <row r="454" spans="1:27" ht="31" customHeight="1" x14ac:dyDescent="0.35">
      <c r="A454" s="289">
        <v>223</v>
      </c>
      <c r="B454" s="700" t="s">
        <v>186</v>
      </c>
      <c r="C454" s="643" t="s">
        <v>999</v>
      </c>
      <c r="D454" s="643" t="s">
        <v>235</v>
      </c>
      <c r="E454" s="643" t="s">
        <v>186</v>
      </c>
      <c r="F454" s="686"/>
      <c r="G454" s="674" t="s">
        <v>186</v>
      </c>
      <c r="H454" s="656">
        <v>50.83</v>
      </c>
      <c r="I454" s="686">
        <f t="shared" ref="I454" si="320">I452+F453</f>
        <v>43115.692999999992</v>
      </c>
      <c r="J454" s="643">
        <v>147.97999999999999</v>
      </c>
      <c r="K454" s="686">
        <f t="shared" ref="K454" si="321">F455+F453</f>
        <v>700</v>
      </c>
      <c r="L454" s="656">
        <f t="shared" ref="L454" si="322">K454/2</f>
        <v>350</v>
      </c>
      <c r="M454" s="643">
        <v>165</v>
      </c>
      <c r="N454" s="643">
        <v>134</v>
      </c>
      <c r="O454" s="643">
        <v>299</v>
      </c>
      <c r="P454" s="643">
        <v>171</v>
      </c>
      <c r="Q454" s="643">
        <v>142</v>
      </c>
      <c r="R454" s="643">
        <v>313</v>
      </c>
      <c r="S454" s="643" t="s">
        <v>1000</v>
      </c>
      <c r="T454" s="643" t="s">
        <v>1001</v>
      </c>
      <c r="U454" s="702">
        <v>483938.33199999999</v>
      </c>
      <c r="V454" s="702">
        <v>2451195.1860000002</v>
      </c>
      <c r="W454" s="688" t="s">
        <v>2588</v>
      </c>
      <c r="X454" s="692" t="s">
        <v>194</v>
      </c>
      <c r="Y454" s="673" t="s">
        <v>194</v>
      </c>
      <c r="Z454" s="703" t="s">
        <v>194</v>
      </c>
      <c r="AA454" s="703" t="s">
        <v>194</v>
      </c>
    </row>
    <row r="455" spans="1:27" ht="31" customHeight="1" x14ac:dyDescent="0.35">
      <c r="A455" s="281"/>
      <c r="B455" s="700" t="s">
        <v>186</v>
      </c>
      <c r="C455" s="643"/>
      <c r="D455" s="643"/>
      <c r="E455" s="643"/>
      <c r="F455" s="686">
        <v>330</v>
      </c>
      <c r="G455" s="674"/>
      <c r="H455" s="656"/>
      <c r="I455" s="643"/>
      <c r="J455" s="643"/>
      <c r="K455" s="686"/>
      <c r="L455" s="701"/>
      <c r="M455" s="643"/>
      <c r="N455" s="643"/>
      <c r="O455" s="643"/>
      <c r="P455" s="643"/>
      <c r="Q455" s="643"/>
      <c r="R455" s="643"/>
      <c r="S455" s="643"/>
      <c r="T455" s="643"/>
      <c r="U455" s="702"/>
      <c r="V455" s="702"/>
      <c r="W455" s="660" t="s">
        <v>1002</v>
      </c>
      <c r="X455" s="692"/>
      <c r="Y455" s="673"/>
      <c r="Z455" s="703"/>
      <c r="AA455" s="703"/>
    </row>
    <row r="456" spans="1:27" ht="31" customHeight="1" x14ac:dyDescent="0.35">
      <c r="A456" s="289">
        <v>224</v>
      </c>
      <c r="B456" s="700" t="s">
        <v>1003</v>
      </c>
      <c r="C456" s="643" t="s">
        <v>1004</v>
      </c>
      <c r="D456" s="643" t="s">
        <v>224</v>
      </c>
      <c r="E456" s="643" t="s">
        <v>1005</v>
      </c>
      <c r="F456" s="686"/>
      <c r="G456" s="686">
        <f>SUM(F433:F455)</f>
        <v>4800</v>
      </c>
      <c r="H456" s="656">
        <v>48.32</v>
      </c>
      <c r="I456" s="686">
        <f t="shared" ref="I456" si="323">I454+F455</f>
        <v>43445.692999999992</v>
      </c>
      <c r="J456" s="643">
        <v>150.66</v>
      </c>
      <c r="K456" s="686">
        <f t="shared" ref="K456" si="324">F457+F455</f>
        <v>723</v>
      </c>
      <c r="L456" s="656">
        <f t="shared" ref="L456" si="325">K456/2</f>
        <v>361.5</v>
      </c>
      <c r="M456" s="643">
        <v>196</v>
      </c>
      <c r="N456" s="643">
        <v>191</v>
      </c>
      <c r="O456" s="643">
        <v>387</v>
      </c>
      <c r="P456" s="643">
        <v>188</v>
      </c>
      <c r="Q456" s="643">
        <v>192</v>
      </c>
      <c r="R456" s="643">
        <v>380</v>
      </c>
      <c r="S456" s="643" t="s">
        <v>1006</v>
      </c>
      <c r="T456" s="643" t="s">
        <v>1007</v>
      </c>
      <c r="U456" s="702">
        <v>484223.66</v>
      </c>
      <c r="V456" s="702">
        <v>2451029.69</v>
      </c>
      <c r="W456" s="688" t="s">
        <v>2588</v>
      </c>
      <c r="X456" s="692" t="s">
        <v>194</v>
      </c>
      <c r="Y456" s="673" t="s">
        <v>194</v>
      </c>
      <c r="Z456" s="703" t="s">
        <v>194</v>
      </c>
      <c r="AA456" s="703" t="s">
        <v>194</v>
      </c>
    </row>
    <row r="457" spans="1:27" ht="31" customHeight="1" x14ac:dyDescent="0.35">
      <c r="A457" s="281"/>
      <c r="B457" s="700" t="s">
        <v>186</v>
      </c>
      <c r="C457" s="643"/>
      <c r="D457" s="643"/>
      <c r="E457" s="643"/>
      <c r="F457" s="686">
        <v>393</v>
      </c>
      <c r="G457" s="674"/>
      <c r="H457" s="656"/>
      <c r="I457" s="643"/>
      <c r="J457" s="643"/>
      <c r="K457" s="686"/>
      <c r="L457" s="701"/>
      <c r="M457" s="643"/>
      <c r="N457" s="643"/>
      <c r="O457" s="643"/>
      <c r="P457" s="643"/>
      <c r="Q457" s="643"/>
      <c r="R457" s="643"/>
      <c r="S457" s="643"/>
      <c r="T457" s="643"/>
      <c r="U457" s="702"/>
      <c r="V457" s="702"/>
      <c r="W457" s="660" t="s">
        <v>266</v>
      </c>
      <c r="X457" s="692"/>
      <c r="Y457" s="673"/>
      <c r="Z457" s="703"/>
      <c r="AA457" s="703"/>
    </row>
    <row r="458" spans="1:27" ht="31" customHeight="1" x14ac:dyDescent="0.35">
      <c r="A458" s="289">
        <v>225</v>
      </c>
      <c r="B458" s="700" t="s">
        <v>186</v>
      </c>
      <c r="C458" s="643" t="s">
        <v>1008</v>
      </c>
      <c r="D458" s="643" t="s">
        <v>45</v>
      </c>
      <c r="E458" s="643" t="s">
        <v>186</v>
      </c>
      <c r="F458" s="686"/>
      <c r="G458" s="674" t="s">
        <v>186</v>
      </c>
      <c r="H458" s="656">
        <v>53.83</v>
      </c>
      <c r="I458" s="686">
        <f t="shared" ref="I458" si="326">I456+F457</f>
        <v>43838.692999999992</v>
      </c>
      <c r="J458" s="643">
        <v>151.91200000000001</v>
      </c>
      <c r="K458" s="686">
        <f t="shared" ref="K458" si="327">F459+F457</f>
        <v>780</v>
      </c>
      <c r="L458" s="656">
        <f t="shared" ref="L458" si="328">K458/2</f>
        <v>390</v>
      </c>
      <c r="M458" s="643">
        <v>203</v>
      </c>
      <c r="N458" s="643">
        <v>178</v>
      </c>
      <c r="O458" s="643">
        <v>380</v>
      </c>
      <c r="P458" s="643">
        <v>201</v>
      </c>
      <c r="Q458" s="643">
        <v>182</v>
      </c>
      <c r="R458" s="643">
        <v>384</v>
      </c>
      <c r="S458" s="643" t="s">
        <v>1009</v>
      </c>
      <c r="T458" s="643" t="s">
        <v>1010</v>
      </c>
      <c r="U458" s="702">
        <v>484616.277</v>
      </c>
      <c r="V458" s="702">
        <v>2451012.341</v>
      </c>
      <c r="W458" s="688" t="s">
        <v>2588</v>
      </c>
      <c r="X458" s="692" t="s">
        <v>194</v>
      </c>
      <c r="Y458" s="673" t="s">
        <v>194</v>
      </c>
      <c r="Z458" s="703" t="s">
        <v>194</v>
      </c>
      <c r="AA458" s="703" t="s">
        <v>194</v>
      </c>
    </row>
    <row r="459" spans="1:27" ht="31" customHeight="1" x14ac:dyDescent="0.35">
      <c r="A459" s="281"/>
      <c r="B459" s="700" t="s">
        <v>186</v>
      </c>
      <c r="C459" s="643"/>
      <c r="D459" s="643"/>
      <c r="E459" s="643"/>
      <c r="F459" s="686">
        <v>387</v>
      </c>
      <c r="G459" s="674"/>
      <c r="H459" s="656"/>
      <c r="I459" s="643"/>
      <c r="J459" s="643"/>
      <c r="K459" s="686"/>
      <c r="L459" s="701"/>
      <c r="M459" s="643"/>
      <c r="N459" s="643"/>
      <c r="O459" s="643"/>
      <c r="P459" s="643"/>
      <c r="Q459" s="643"/>
      <c r="R459" s="643"/>
      <c r="S459" s="643"/>
      <c r="T459" s="643"/>
      <c r="U459" s="702"/>
      <c r="V459" s="702"/>
      <c r="W459" s="660" t="s">
        <v>1011</v>
      </c>
      <c r="X459" s="692"/>
      <c r="Y459" s="673"/>
      <c r="Z459" s="703"/>
      <c r="AA459" s="703"/>
    </row>
    <row r="460" spans="1:27" ht="31" customHeight="1" x14ac:dyDescent="0.35">
      <c r="A460" s="289">
        <v>226</v>
      </c>
      <c r="B460" s="700" t="s">
        <v>186</v>
      </c>
      <c r="C460" s="643" t="s">
        <v>1012</v>
      </c>
      <c r="D460" s="643" t="s">
        <v>45</v>
      </c>
      <c r="E460" s="643" t="s">
        <v>186</v>
      </c>
      <c r="F460" s="686"/>
      <c r="G460" s="674" t="s">
        <v>186</v>
      </c>
      <c r="H460" s="656">
        <v>53.83</v>
      </c>
      <c r="I460" s="686">
        <f t="shared" ref="I460" si="329">I458+F459</f>
        <v>44225.692999999992</v>
      </c>
      <c r="J460" s="643">
        <v>155.35</v>
      </c>
      <c r="K460" s="686">
        <f t="shared" ref="K460" si="330">F461+F459</f>
        <v>768</v>
      </c>
      <c r="L460" s="656">
        <f t="shared" ref="L460" si="331">K460/2</f>
        <v>384</v>
      </c>
      <c r="M460" s="643">
        <v>210</v>
      </c>
      <c r="N460" s="643">
        <v>169</v>
      </c>
      <c r="O460" s="643">
        <v>379</v>
      </c>
      <c r="P460" s="643">
        <v>206</v>
      </c>
      <c r="Q460" s="643">
        <v>175</v>
      </c>
      <c r="R460" s="643">
        <v>381</v>
      </c>
      <c r="S460" s="643" t="s">
        <v>1013</v>
      </c>
      <c r="T460" s="643" t="s">
        <v>1014</v>
      </c>
      <c r="U460" s="702">
        <v>485002.902</v>
      </c>
      <c r="V460" s="702">
        <v>2450995.3450000002</v>
      </c>
      <c r="W460" s="688" t="s">
        <v>2588</v>
      </c>
      <c r="X460" s="692" t="s">
        <v>194</v>
      </c>
      <c r="Y460" s="673" t="s">
        <v>194</v>
      </c>
      <c r="Z460" s="703" t="s">
        <v>194</v>
      </c>
      <c r="AA460" s="703" t="s">
        <v>194</v>
      </c>
    </row>
    <row r="461" spans="1:27" ht="31" customHeight="1" x14ac:dyDescent="0.35">
      <c r="A461" s="281"/>
      <c r="B461" s="700" t="s">
        <v>186</v>
      </c>
      <c r="C461" s="643"/>
      <c r="D461" s="643"/>
      <c r="E461" s="643"/>
      <c r="F461" s="686">
        <v>381</v>
      </c>
      <c r="G461" s="674"/>
      <c r="H461" s="656"/>
      <c r="I461" s="643"/>
      <c r="J461" s="643"/>
      <c r="K461" s="686"/>
      <c r="L461" s="701"/>
      <c r="M461" s="643"/>
      <c r="N461" s="643"/>
      <c r="O461" s="643"/>
      <c r="P461" s="643"/>
      <c r="Q461" s="643"/>
      <c r="R461" s="643"/>
      <c r="S461" s="643"/>
      <c r="T461" s="643"/>
      <c r="U461" s="702"/>
      <c r="V461" s="702"/>
      <c r="W461" s="660" t="s">
        <v>2728</v>
      </c>
      <c r="X461" s="692"/>
      <c r="Y461" s="673"/>
      <c r="Z461" s="703"/>
      <c r="AA461" s="703"/>
    </row>
    <row r="462" spans="1:27" ht="31" customHeight="1" x14ac:dyDescent="0.35">
      <c r="A462" s="289">
        <v>227</v>
      </c>
      <c r="B462" s="700" t="s">
        <v>186</v>
      </c>
      <c r="C462" s="643" t="s">
        <v>1015</v>
      </c>
      <c r="D462" s="643" t="s">
        <v>45</v>
      </c>
      <c r="E462" s="643" t="s">
        <v>186</v>
      </c>
      <c r="F462" s="686"/>
      <c r="G462" s="674" t="s">
        <v>186</v>
      </c>
      <c r="H462" s="656">
        <v>53.83</v>
      </c>
      <c r="I462" s="686">
        <f t="shared" ref="I462" si="332">I460+F461</f>
        <v>44606.692999999992</v>
      </c>
      <c r="J462" s="643">
        <v>159.94499999999999</v>
      </c>
      <c r="K462" s="686">
        <f t="shared" ref="K462" si="333">F463+F461</f>
        <v>786</v>
      </c>
      <c r="L462" s="656">
        <f t="shared" ref="L462" si="334">K462/2</f>
        <v>393</v>
      </c>
      <c r="M462" s="643">
        <v>213</v>
      </c>
      <c r="N462" s="643">
        <v>189</v>
      </c>
      <c r="O462" s="643">
        <v>401</v>
      </c>
      <c r="P462" s="643">
        <v>207</v>
      </c>
      <c r="Q462" s="643">
        <v>193</v>
      </c>
      <c r="R462" s="643">
        <v>400</v>
      </c>
      <c r="S462" s="643" t="s">
        <v>1016</v>
      </c>
      <c r="T462" s="643" t="s">
        <v>1017</v>
      </c>
      <c r="U462" s="702">
        <v>485383.52799999999</v>
      </c>
      <c r="V462" s="702">
        <v>2450978.4369999999</v>
      </c>
      <c r="W462" s="688" t="s">
        <v>2588</v>
      </c>
      <c r="X462" s="692" t="s">
        <v>194</v>
      </c>
      <c r="Y462" s="673" t="s">
        <v>194</v>
      </c>
      <c r="Z462" s="703" t="s">
        <v>194</v>
      </c>
      <c r="AA462" s="703" t="s">
        <v>194</v>
      </c>
    </row>
    <row r="463" spans="1:27" ht="31" customHeight="1" x14ac:dyDescent="0.35">
      <c r="A463" s="281"/>
      <c r="B463" s="700" t="s">
        <v>186</v>
      </c>
      <c r="C463" s="643"/>
      <c r="D463" s="643"/>
      <c r="E463" s="643"/>
      <c r="F463" s="686">
        <v>405</v>
      </c>
      <c r="G463" s="674"/>
      <c r="H463" s="656"/>
      <c r="I463" s="643"/>
      <c r="J463" s="643"/>
      <c r="K463" s="686"/>
      <c r="L463" s="701"/>
      <c r="M463" s="643"/>
      <c r="N463" s="643"/>
      <c r="O463" s="643"/>
      <c r="P463" s="643"/>
      <c r="Q463" s="643"/>
      <c r="R463" s="643"/>
      <c r="S463" s="643"/>
      <c r="T463" s="643"/>
      <c r="U463" s="702"/>
      <c r="V463" s="702"/>
      <c r="W463" s="660" t="s">
        <v>2729</v>
      </c>
      <c r="X463" s="692"/>
      <c r="Y463" s="673"/>
      <c r="Z463" s="703"/>
      <c r="AA463" s="703"/>
    </row>
    <row r="464" spans="1:27" ht="31" customHeight="1" x14ac:dyDescent="0.35">
      <c r="A464" s="289">
        <v>228</v>
      </c>
      <c r="B464" s="700" t="s">
        <v>186</v>
      </c>
      <c r="C464" s="643" t="s">
        <v>1018</v>
      </c>
      <c r="D464" s="643" t="s">
        <v>45</v>
      </c>
      <c r="E464" s="643" t="s">
        <v>186</v>
      </c>
      <c r="F464" s="686"/>
      <c r="G464" s="674" t="s">
        <v>186</v>
      </c>
      <c r="H464" s="656">
        <v>53.83</v>
      </c>
      <c r="I464" s="686">
        <f t="shared" ref="I464" si="335">I462+F463</f>
        <v>45011.692999999992</v>
      </c>
      <c r="J464" s="643">
        <v>163.13999999999999</v>
      </c>
      <c r="K464" s="686">
        <f t="shared" ref="K464" si="336">F465+F463</f>
        <v>830</v>
      </c>
      <c r="L464" s="656">
        <f t="shared" ref="L464" si="337">K464/2</f>
        <v>415</v>
      </c>
      <c r="M464" s="643">
        <v>217</v>
      </c>
      <c r="N464" s="643">
        <v>187</v>
      </c>
      <c r="O464" s="643">
        <v>404</v>
      </c>
      <c r="P464" s="643">
        <v>214</v>
      </c>
      <c r="Q464" s="643">
        <v>194</v>
      </c>
      <c r="R464" s="643">
        <v>408</v>
      </c>
      <c r="S464" s="643" t="s">
        <v>1019</v>
      </c>
      <c r="T464" s="643" t="s">
        <v>1020</v>
      </c>
      <c r="U464" s="702">
        <v>485788.13299999997</v>
      </c>
      <c r="V464" s="702">
        <v>2450960.5580000002</v>
      </c>
      <c r="W464" s="688" t="s">
        <v>2589</v>
      </c>
      <c r="X464" s="692" t="s">
        <v>194</v>
      </c>
      <c r="Y464" s="673" t="s">
        <v>194</v>
      </c>
      <c r="Z464" s="703" t="s">
        <v>194</v>
      </c>
      <c r="AA464" s="703" t="s">
        <v>194</v>
      </c>
    </row>
    <row r="465" spans="1:27" ht="31" customHeight="1" x14ac:dyDescent="0.35">
      <c r="A465" s="281"/>
      <c r="B465" s="700" t="s">
        <v>186</v>
      </c>
      <c r="C465" s="643"/>
      <c r="D465" s="643"/>
      <c r="E465" s="643"/>
      <c r="F465" s="686">
        <v>425</v>
      </c>
      <c r="G465" s="674"/>
      <c r="H465" s="656"/>
      <c r="I465" s="643"/>
      <c r="J465" s="643"/>
      <c r="K465" s="686"/>
      <c r="L465" s="701"/>
      <c r="M465" s="643"/>
      <c r="N465" s="643"/>
      <c r="O465" s="643"/>
      <c r="P465" s="643"/>
      <c r="Q465" s="643"/>
      <c r="R465" s="643"/>
      <c r="S465" s="643"/>
      <c r="T465" s="643"/>
      <c r="U465" s="702"/>
      <c r="V465" s="702"/>
      <c r="W465" s="660" t="s">
        <v>645</v>
      </c>
      <c r="X465" s="692"/>
      <c r="Y465" s="673"/>
      <c r="Z465" s="703"/>
      <c r="AA465" s="703"/>
    </row>
    <row r="466" spans="1:27" ht="31" customHeight="1" x14ac:dyDescent="0.35">
      <c r="A466" s="289">
        <v>229</v>
      </c>
      <c r="B466" s="700" t="s">
        <v>186</v>
      </c>
      <c r="C466" s="643" t="s">
        <v>1021</v>
      </c>
      <c r="D466" s="643" t="s">
        <v>49</v>
      </c>
      <c r="E466" s="643" t="s">
        <v>186</v>
      </c>
      <c r="F466" s="686"/>
      <c r="G466" s="674" t="s">
        <v>186</v>
      </c>
      <c r="H466" s="656">
        <v>56.83</v>
      </c>
      <c r="I466" s="686">
        <f t="shared" ref="I466" si="338">I464+F465</f>
        <v>45436.692999999992</v>
      </c>
      <c r="J466" s="643">
        <v>166.24299999999999</v>
      </c>
      <c r="K466" s="686">
        <f t="shared" ref="K466" si="339">F467+F465</f>
        <v>824</v>
      </c>
      <c r="L466" s="656">
        <f t="shared" ref="L466" si="340">K466/2</f>
        <v>412</v>
      </c>
      <c r="M466" s="643">
        <v>239</v>
      </c>
      <c r="N466" s="643">
        <v>214</v>
      </c>
      <c r="O466" s="643">
        <v>453</v>
      </c>
      <c r="P466" s="643">
        <v>233</v>
      </c>
      <c r="Q466" s="643">
        <v>211</v>
      </c>
      <c r="R466" s="643">
        <v>444</v>
      </c>
      <c r="S466" s="643" t="s">
        <v>1022</v>
      </c>
      <c r="T466" s="643" t="s">
        <v>1023</v>
      </c>
      <c r="U466" s="702">
        <v>486212.71899999998</v>
      </c>
      <c r="V466" s="702">
        <v>2450941.7960000001</v>
      </c>
      <c r="W466" s="688" t="s">
        <v>2589</v>
      </c>
      <c r="X466" s="692" t="s">
        <v>194</v>
      </c>
      <c r="Y466" s="673" t="s">
        <v>194</v>
      </c>
      <c r="Z466" s="703" t="s">
        <v>194</v>
      </c>
      <c r="AA466" s="703" t="s">
        <v>194</v>
      </c>
    </row>
    <row r="467" spans="1:27" ht="31" customHeight="1" x14ac:dyDescent="0.35">
      <c r="A467" s="281"/>
      <c r="B467" s="700" t="s">
        <v>186</v>
      </c>
      <c r="C467" s="643"/>
      <c r="D467" s="643"/>
      <c r="E467" s="643"/>
      <c r="F467" s="686">
        <v>399</v>
      </c>
      <c r="G467" s="674"/>
      <c r="H467" s="656"/>
      <c r="I467" s="643"/>
      <c r="J467" s="643"/>
      <c r="K467" s="686"/>
      <c r="L467" s="701"/>
      <c r="M467" s="643"/>
      <c r="N467" s="643"/>
      <c r="O467" s="643"/>
      <c r="P467" s="643"/>
      <c r="Q467" s="643"/>
      <c r="R467" s="643"/>
      <c r="S467" s="643"/>
      <c r="T467" s="643"/>
      <c r="U467" s="702"/>
      <c r="V467" s="702"/>
      <c r="W467" s="660" t="s">
        <v>1024</v>
      </c>
      <c r="X467" s="692"/>
      <c r="Y467" s="673"/>
      <c r="Z467" s="703"/>
      <c r="AA467" s="703"/>
    </row>
    <row r="468" spans="1:27" ht="31" customHeight="1" x14ac:dyDescent="0.35">
      <c r="A468" s="289">
        <v>230</v>
      </c>
      <c r="B468" s="700" t="s">
        <v>186</v>
      </c>
      <c r="C468" s="643" t="s">
        <v>1025</v>
      </c>
      <c r="D468" s="643" t="s">
        <v>45</v>
      </c>
      <c r="E468" s="643" t="s">
        <v>186</v>
      </c>
      <c r="F468" s="686"/>
      <c r="G468" s="674" t="s">
        <v>186</v>
      </c>
      <c r="H468" s="656">
        <v>53.83</v>
      </c>
      <c r="I468" s="686">
        <f t="shared" ref="I468" si="341">I466+F467</f>
        <v>45835.692999999992</v>
      </c>
      <c r="J468" s="643">
        <v>166.07499999999999</v>
      </c>
      <c r="K468" s="686">
        <f t="shared" ref="K468" si="342">F469+F467</f>
        <v>789</v>
      </c>
      <c r="L468" s="656">
        <f t="shared" ref="L468" si="343">K468/2</f>
        <v>394.5</v>
      </c>
      <c r="M468" s="643">
        <v>186</v>
      </c>
      <c r="N468" s="643">
        <v>214</v>
      </c>
      <c r="O468" s="643">
        <v>399</v>
      </c>
      <c r="P468" s="643">
        <v>190</v>
      </c>
      <c r="Q468" s="643">
        <v>209</v>
      </c>
      <c r="R468" s="643">
        <v>399</v>
      </c>
      <c r="S468" s="643" t="s">
        <v>1026</v>
      </c>
      <c r="T468" s="643" t="s">
        <v>1027</v>
      </c>
      <c r="U468" s="702">
        <v>486611.33</v>
      </c>
      <c r="V468" s="702">
        <v>2450924.182</v>
      </c>
      <c r="W468" s="688" t="s">
        <v>2589</v>
      </c>
      <c r="X468" s="692" t="s">
        <v>194</v>
      </c>
      <c r="Y468" s="673" t="s">
        <v>194</v>
      </c>
      <c r="Z468" s="703" t="s">
        <v>194</v>
      </c>
      <c r="AA468" s="703" t="s">
        <v>194</v>
      </c>
    </row>
    <row r="469" spans="1:27" ht="31" customHeight="1" x14ac:dyDescent="0.35">
      <c r="A469" s="281"/>
      <c r="B469" s="700" t="s">
        <v>186</v>
      </c>
      <c r="C469" s="643"/>
      <c r="D469" s="643"/>
      <c r="E469" s="643"/>
      <c r="F469" s="686">
        <v>390</v>
      </c>
      <c r="G469" s="674"/>
      <c r="H469" s="656"/>
      <c r="I469" s="643"/>
      <c r="J469" s="643"/>
      <c r="K469" s="686"/>
      <c r="L469" s="701"/>
      <c r="M469" s="643"/>
      <c r="N469" s="643"/>
      <c r="O469" s="643"/>
      <c r="P469" s="643"/>
      <c r="Q469" s="643"/>
      <c r="R469" s="643"/>
      <c r="S469" s="643"/>
      <c r="T469" s="643"/>
      <c r="U469" s="702"/>
      <c r="V469" s="702"/>
      <c r="W469" s="660"/>
      <c r="X469" s="692"/>
      <c r="Y469" s="673"/>
      <c r="Z469" s="703"/>
      <c r="AA469" s="703"/>
    </row>
    <row r="470" spans="1:27" ht="31" customHeight="1" x14ac:dyDescent="0.35">
      <c r="A470" s="289">
        <v>231</v>
      </c>
      <c r="B470" s="700" t="s">
        <v>186</v>
      </c>
      <c r="C470" s="643" t="s">
        <v>1028</v>
      </c>
      <c r="D470" s="643" t="s">
        <v>45</v>
      </c>
      <c r="E470" s="643" t="s">
        <v>186</v>
      </c>
      <c r="F470" s="686"/>
      <c r="G470" s="674" t="s">
        <v>186</v>
      </c>
      <c r="H470" s="656">
        <v>53.83</v>
      </c>
      <c r="I470" s="686">
        <f t="shared" ref="I470" si="344">I468+F469</f>
        <v>46225.692999999992</v>
      </c>
      <c r="J470" s="643">
        <v>162.148</v>
      </c>
      <c r="K470" s="686">
        <f t="shared" ref="K470" si="345">F471+F469</f>
        <v>763</v>
      </c>
      <c r="L470" s="656">
        <f t="shared" ref="L470" si="346">K470/2</f>
        <v>381.5</v>
      </c>
      <c r="M470" s="643">
        <v>177</v>
      </c>
      <c r="N470" s="643">
        <v>189</v>
      </c>
      <c r="O470" s="643">
        <v>366</v>
      </c>
      <c r="P470" s="643">
        <v>182</v>
      </c>
      <c r="Q470" s="643">
        <v>189</v>
      </c>
      <c r="R470" s="643">
        <v>371</v>
      </c>
      <c r="S470" s="643" t="s">
        <v>1029</v>
      </c>
      <c r="T470" s="643" t="s">
        <v>1030</v>
      </c>
      <c r="U470" s="702">
        <v>487000.95</v>
      </c>
      <c r="V470" s="702">
        <v>2450906.9649999999</v>
      </c>
      <c r="W470" s="688" t="s">
        <v>2589</v>
      </c>
      <c r="X470" s="692" t="s">
        <v>194</v>
      </c>
      <c r="Y470" s="673" t="s">
        <v>194</v>
      </c>
      <c r="Z470" s="703" t="s">
        <v>194</v>
      </c>
      <c r="AA470" s="703" t="s">
        <v>194</v>
      </c>
    </row>
    <row r="471" spans="1:27" ht="31" customHeight="1" x14ac:dyDescent="0.35">
      <c r="A471" s="281"/>
      <c r="B471" s="700" t="s">
        <v>186</v>
      </c>
      <c r="C471" s="643"/>
      <c r="D471" s="643"/>
      <c r="E471" s="643"/>
      <c r="F471" s="686">
        <v>373</v>
      </c>
      <c r="G471" s="674"/>
      <c r="H471" s="656"/>
      <c r="I471" s="643"/>
      <c r="J471" s="643"/>
      <c r="K471" s="686"/>
      <c r="L471" s="701"/>
      <c r="M471" s="643"/>
      <c r="N471" s="643"/>
      <c r="O471" s="643"/>
      <c r="P471" s="643"/>
      <c r="Q471" s="643"/>
      <c r="R471" s="643"/>
      <c r="S471" s="643"/>
      <c r="T471" s="643"/>
      <c r="U471" s="702"/>
      <c r="V471" s="702"/>
      <c r="W471" s="660" t="s">
        <v>1031</v>
      </c>
      <c r="X471" s="692"/>
      <c r="Y471" s="673"/>
      <c r="Z471" s="703"/>
      <c r="AA471" s="703"/>
    </row>
    <row r="472" spans="1:27" ht="31" customHeight="1" x14ac:dyDescent="0.35">
      <c r="A472" s="289">
        <v>232</v>
      </c>
      <c r="B472" s="700" t="s">
        <v>186</v>
      </c>
      <c r="C472" s="643" t="s">
        <v>1032</v>
      </c>
      <c r="D472" s="643" t="s">
        <v>45</v>
      </c>
      <c r="E472" s="643" t="s">
        <v>186</v>
      </c>
      <c r="F472" s="686"/>
      <c r="G472" s="674" t="s">
        <v>186</v>
      </c>
      <c r="H472" s="656">
        <v>53.83</v>
      </c>
      <c r="I472" s="686">
        <f t="shared" ref="I472" si="347">I470+F471</f>
        <v>46598.692999999992</v>
      </c>
      <c r="J472" s="643">
        <v>161.65600000000001</v>
      </c>
      <c r="K472" s="686">
        <f t="shared" ref="K472" si="348">F473+F471</f>
        <v>774</v>
      </c>
      <c r="L472" s="656">
        <f t="shared" ref="L472" si="349">K472/2</f>
        <v>387</v>
      </c>
      <c r="M472" s="643">
        <v>184</v>
      </c>
      <c r="N472" s="643">
        <v>198</v>
      </c>
      <c r="O472" s="643">
        <v>382</v>
      </c>
      <c r="P472" s="643">
        <v>185</v>
      </c>
      <c r="Q472" s="643">
        <v>199</v>
      </c>
      <c r="R472" s="643">
        <v>384</v>
      </c>
      <c r="S472" s="643" t="s">
        <v>1033</v>
      </c>
      <c r="T472" s="643" t="s">
        <v>1034</v>
      </c>
      <c r="U472" s="702">
        <v>487373.58600000001</v>
      </c>
      <c r="V472" s="702">
        <v>2450890.4989999998</v>
      </c>
      <c r="W472" s="688" t="s">
        <v>2589</v>
      </c>
      <c r="X472" s="692" t="s">
        <v>194</v>
      </c>
      <c r="Y472" s="673" t="s">
        <v>194</v>
      </c>
      <c r="Z472" s="703" t="s">
        <v>194</v>
      </c>
      <c r="AA472" s="703" t="s">
        <v>194</v>
      </c>
    </row>
    <row r="473" spans="1:27" ht="31" customHeight="1" x14ac:dyDescent="0.35">
      <c r="A473" s="281"/>
      <c r="B473" s="700" t="s">
        <v>186</v>
      </c>
      <c r="C473" s="643"/>
      <c r="D473" s="643"/>
      <c r="E473" s="643"/>
      <c r="F473" s="686">
        <v>401</v>
      </c>
      <c r="G473" s="674"/>
      <c r="H473" s="656"/>
      <c r="I473" s="643"/>
      <c r="J473" s="643"/>
      <c r="K473" s="686"/>
      <c r="L473" s="701"/>
      <c r="M473" s="643"/>
      <c r="N473" s="643"/>
      <c r="O473" s="643"/>
      <c r="P473" s="643"/>
      <c r="Q473" s="643"/>
      <c r="R473" s="643"/>
      <c r="S473" s="643"/>
      <c r="T473" s="643"/>
      <c r="U473" s="702"/>
      <c r="V473" s="702"/>
      <c r="W473" s="660" t="s">
        <v>1035</v>
      </c>
      <c r="X473" s="692"/>
      <c r="Y473" s="673"/>
      <c r="Z473" s="703"/>
      <c r="AA473" s="703"/>
    </row>
    <row r="474" spans="1:27" ht="31" customHeight="1" x14ac:dyDescent="0.35">
      <c r="A474" s="289">
        <v>233</v>
      </c>
      <c r="B474" s="700" t="s">
        <v>186</v>
      </c>
      <c r="C474" s="643" t="s">
        <v>1036</v>
      </c>
      <c r="D474" s="643" t="s">
        <v>45</v>
      </c>
      <c r="E474" s="643" t="s">
        <v>186</v>
      </c>
      <c r="F474" s="686"/>
      <c r="G474" s="674" t="s">
        <v>186</v>
      </c>
      <c r="H474" s="656">
        <v>53.83</v>
      </c>
      <c r="I474" s="686">
        <f t="shared" ref="I474" si="350">I472+F473</f>
        <v>46999.692999999992</v>
      </c>
      <c r="J474" s="643">
        <v>162.358</v>
      </c>
      <c r="K474" s="686">
        <f t="shared" ref="K474" si="351">F475+F473</f>
        <v>770.82500000000005</v>
      </c>
      <c r="L474" s="656">
        <f t="shared" ref="L474" si="352">K474/2</f>
        <v>385.41250000000002</v>
      </c>
      <c r="M474" s="643">
        <v>204</v>
      </c>
      <c r="N474" s="643">
        <v>197</v>
      </c>
      <c r="O474" s="643">
        <v>401</v>
      </c>
      <c r="P474" s="643">
        <v>204</v>
      </c>
      <c r="Q474" s="643">
        <v>194</v>
      </c>
      <c r="R474" s="643">
        <v>398</v>
      </c>
      <c r="S474" s="643" t="s">
        <v>1037</v>
      </c>
      <c r="T474" s="643" t="s">
        <v>1038</v>
      </c>
      <c r="U474" s="702">
        <v>487774.19500000001</v>
      </c>
      <c r="V474" s="702">
        <v>2450872.7960000001</v>
      </c>
      <c r="W474" s="688" t="s">
        <v>2589</v>
      </c>
      <c r="X474" s="692" t="s">
        <v>194</v>
      </c>
      <c r="Y474" s="673" t="s">
        <v>194</v>
      </c>
      <c r="Z474" s="703" t="s">
        <v>194</v>
      </c>
      <c r="AA474" s="703" t="s">
        <v>194</v>
      </c>
    </row>
    <row r="475" spans="1:27" ht="31" customHeight="1" x14ac:dyDescent="0.35">
      <c r="A475" s="281"/>
      <c r="B475" s="700" t="s">
        <v>186</v>
      </c>
      <c r="C475" s="643"/>
      <c r="D475" s="643"/>
      <c r="E475" s="643"/>
      <c r="F475" s="686">
        <v>369.82499999999999</v>
      </c>
      <c r="G475" s="674"/>
      <c r="H475" s="656"/>
      <c r="I475" s="643"/>
      <c r="J475" s="643"/>
      <c r="K475" s="686"/>
      <c r="L475" s="701"/>
      <c r="M475" s="643"/>
      <c r="N475" s="643"/>
      <c r="O475" s="643"/>
      <c r="P475" s="643"/>
      <c r="Q475" s="643"/>
      <c r="R475" s="643"/>
      <c r="S475" s="643"/>
      <c r="T475" s="643"/>
      <c r="U475" s="702"/>
      <c r="V475" s="702"/>
      <c r="W475" s="660" t="s">
        <v>1039</v>
      </c>
      <c r="X475" s="692"/>
      <c r="Y475" s="673"/>
      <c r="Z475" s="703"/>
      <c r="AA475" s="703"/>
    </row>
    <row r="476" spans="1:27" ht="31" customHeight="1" x14ac:dyDescent="0.35">
      <c r="A476" s="289">
        <v>234</v>
      </c>
      <c r="B476" s="700" t="s">
        <v>1040</v>
      </c>
      <c r="C476" s="643" t="s">
        <v>1041</v>
      </c>
      <c r="D476" s="643" t="s">
        <v>427</v>
      </c>
      <c r="E476" s="643" t="s">
        <v>1042</v>
      </c>
      <c r="F476" s="686"/>
      <c r="G476" s="686">
        <f>SUM(F457:F475)</f>
        <v>3923.8249999999998</v>
      </c>
      <c r="H476" s="656">
        <v>48.32</v>
      </c>
      <c r="I476" s="686">
        <f t="shared" ref="I476" si="353">I474+F475</f>
        <v>47369.517999999989</v>
      </c>
      <c r="J476" s="643">
        <v>160.05000000000001</v>
      </c>
      <c r="K476" s="686">
        <f t="shared" ref="K476" si="354">F477+F475</f>
        <v>759.82500000000005</v>
      </c>
      <c r="L476" s="656">
        <f t="shared" ref="L476" si="355">K476/2</f>
        <v>379.91250000000002</v>
      </c>
      <c r="M476" s="643">
        <v>174</v>
      </c>
      <c r="N476" s="643">
        <v>210</v>
      </c>
      <c r="O476" s="643">
        <v>384</v>
      </c>
      <c r="P476" s="643">
        <v>177</v>
      </c>
      <c r="Q476" s="643">
        <v>207</v>
      </c>
      <c r="R476" s="643">
        <v>384</v>
      </c>
      <c r="S476" s="643" t="s">
        <v>1043</v>
      </c>
      <c r="T476" s="643" t="s">
        <v>1044</v>
      </c>
      <c r="U476" s="702">
        <v>488143.66</v>
      </c>
      <c r="V476" s="702">
        <v>2450856.4700000002</v>
      </c>
      <c r="W476" s="688" t="s">
        <v>2590</v>
      </c>
      <c r="X476" s="692" t="s">
        <v>194</v>
      </c>
      <c r="Y476" s="673" t="s">
        <v>194</v>
      </c>
      <c r="Z476" s="703" t="s">
        <v>194</v>
      </c>
      <c r="AA476" s="703" t="s">
        <v>194</v>
      </c>
    </row>
    <row r="477" spans="1:27" ht="31" customHeight="1" x14ac:dyDescent="0.35">
      <c r="A477" s="281"/>
      <c r="B477" s="700" t="s">
        <v>186</v>
      </c>
      <c r="C477" s="643"/>
      <c r="D477" s="643"/>
      <c r="E477" s="643"/>
      <c r="F477" s="686">
        <v>390</v>
      </c>
      <c r="G477" s="674"/>
      <c r="H477" s="656"/>
      <c r="I477" s="643"/>
      <c r="J477" s="643"/>
      <c r="K477" s="686"/>
      <c r="L477" s="701"/>
      <c r="M477" s="643"/>
      <c r="N477" s="643"/>
      <c r="O477" s="643"/>
      <c r="P477" s="643"/>
      <c r="Q477" s="643"/>
      <c r="R477" s="643"/>
      <c r="S477" s="643"/>
      <c r="T477" s="643"/>
      <c r="U477" s="702"/>
      <c r="V477" s="702"/>
      <c r="W477" s="660" t="s">
        <v>1045</v>
      </c>
      <c r="X477" s="692"/>
      <c r="Y477" s="673"/>
      <c r="Z477" s="703"/>
      <c r="AA477" s="703"/>
    </row>
    <row r="478" spans="1:27" ht="31" customHeight="1" x14ac:dyDescent="0.35">
      <c r="A478" s="289">
        <v>235</v>
      </c>
      <c r="B478" s="700" t="s">
        <v>186</v>
      </c>
      <c r="C478" s="643" t="s">
        <v>1046</v>
      </c>
      <c r="D478" s="643" t="s">
        <v>45</v>
      </c>
      <c r="E478" s="643" t="s">
        <v>186</v>
      </c>
      <c r="F478" s="686"/>
      <c r="G478" s="674" t="s">
        <v>186</v>
      </c>
      <c r="H478" s="656">
        <v>53.83</v>
      </c>
      <c r="I478" s="686">
        <f t="shared" ref="I478" si="356">I476+F477</f>
        <v>47759.517999999989</v>
      </c>
      <c r="J478" s="643">
        <v>156.892</v>
      </c>
      <c r="K478" s="686">
        <f t="shared" ref="K478" si="357">F479+F477</f>
        <v>777</v>
      </c>
      <c r="L478" s="656">
        <f t="shared" ref="L478" si="358">K478/2</f>
        <v>388.5</v>
      </c>
      <c r="M478" s="643">
        <v>181</v>
      </c>
      <c r="N478" s="643">
        <v>200</v>
      </c>
      <c r="O478" s="643">
        <v>381</v>
      </c>
      <c r="P478" s="643">
        <v>185</v>
      </c>
      <c r="Q478" s="643">
        <v>199</v>
      </c>
      <c r="R478" s="643">
        <v>384</v>
      </c>
      <c r="S478" s="643" t="s">
        <v>1047</v>
      </c>
      <c r="T478" s="643" t="s">
        <v>1048</v>
      </c>
      <c r="U478" s="702">
        <v>488498.57199999999</v>
      </c>
      <c r="V478" s="702">
        <v>2450694.7999999998</v>
      </c>
      <c r="W478" s="688" t="s">
        <v>2590</v>
      </c>
      <c r="X478" s="692" t="s">
        <v>194</v>
      </c>
      <c r="Y478" s="673" t="s">
        <v>194</v>
      </c>
      <c r="Z478" s="703" t="s">
        <v>194</v>
      </c>
      <c r="AA478" s="703" t="s">
        <v>194</v>
      </c>
    </row>
    <row r="479" spans="1:27" ht="31" customHeight="1" x14ac:dyDescent="0.35">
      <c r="A479" s="281"/>
      <c r="B479" s="700" t="s">
        <v>186</v>
      </c>
      <c r="C479" s="643"/>
      <c r="D479" s="643"/>
      <c r="E479" s="643"/>
      <c r="F479" s="686">
        <v>387</v>
      </c>
      <c r="G479" s="674"/>
      <c r="H479" s="656"/>
      <c r="I479" s="643"/>
      <c r="J479" s="643"/>
      <c r="K479" s="686"/>
      <c r="L479" s="701"/>
      <c r="M479" s="643"/>
      <c r="N479" s="643"/>
      <c r="O479" s="643"/>
      <c r="P479" s="643"/>
      <c r="Q479" s="643"/>
      <c r="R479" s="643"/>
      <c r="S479" s="643"/>
      <c r="T479" s="643"/>
      <c r="U479" s="702"/>
      <c r="V479" s="702"/>
      <c r="W479" s="660" t="s">
        <v>1049</v>
      </c>
      <c r="X479" s="692"/>
      <c r="Y479" s="673"/>
      <c r="Z479" s="703"/>
      <c r="AA479" s="703"/>
    </row>
    <row r="480" spans="1:27" ht="31" customHeight="1" x14ac:dyDescent="0.35">
      <c r="A480" s="289">
        <v>236</v>
      </c>
      <c r="B480" s="700" t="s">
        <v>186</v>
      </c>
      <c r="C480" s="643" t="s">
        <v>1050</v>
      </c>
      <c r="D480" s="643" t="s">
        <v>45</v>
      </c>
      <c r="E480" s="643" t="s">
        <v>186</v>
      </c>
      <c r="F480" s="686"/>
      <c r="G480" s="674" t="s">
        <v>186</v>
      </c>
      <c r="H480" s="656">
        <v>53.83</v>
      </c>
      <c r="I480" s="686">
        <f t="shared" ref="I480" si="359">I478+F479</f>
        <v>48146.517999999989</v>
      </c>
      <c r="J480" s="643">
        <v>155.554</v>
      </c>
      <c r="K480" s="686">
        <f t="shared" ref="K480" si="360">F481+F479</f>
        <v>779</v>
      </c>
      <c r="L480" s="656">
        <f t="shared" ref="L480" si="361">K480/2</f>
        <v>389.5</v>
      </c>
      <c r="M480" s="643">
        <v>188</v>
      </c>
      <c r="N480" s="643">
        <v>194</v>
      </c>
      <c r="O480" s="643">
        <v>381</v>
      </c>
      <c r="P480" s="643">
        <v>190</v>
      </c>
      <c r="Q480" s="643">
        <v>195</v>
      </c>
      <c r="R480" s="643">
        <v>384</v>
      </c>
      <c r="S480" s="643" t="s">
        <v>1051</v>
      </c>
      <c r="T480" s="643" t="s">
        <v>1052</v>
      </c>
      <c r="U480" s="702">
        <v>488850.75400000002</v>
      </c>
      <c r="V480" s="702">
        <v>2450534.3730000001</v>
      </c>
      <c r="W480" s="688" t="s">
        <v>2590</v>
      </c>
      <c r="X480" s="692" t="s">
        <v>194</v>
      </c>
      <c r="Y480" s="673" t="s">
        <v>194</v>
      </c>
      <c r="Z480" s="703" t="s">
        <v>194</v>
      </c>
      <c r="AA480" s="703" t="s">
        <v>194</v>
      </c>
    </row>
    <row r="481" spans="1:27" ht="31" customHeight="1" x14ac:dyDescent="0.35">
      <c r="A481" s="281"/>
      <c r="B481" s="700" t="s">
        <v>186</v>
      </c>
      <c r="C481" s="643"/>
      <c r="D481" s="643"/>
      <c r="E481" s="643"/>
      <c r="F481" s="686">
        <v>392</v>
      </c>
      <c r="G481" s="674"/>
      <c r="H481" s="656"/>
      <c r="I481" s="643"/>
      <c r="J481" s="643"/>
      <c r="K481" s="686"/>
      <c r="L481" s="701"/>
      <c r="M481" s="643"/>
      <c r="N481" s="643"/>
      <c r="O481" s="643"/>
      <c r="P481" s="643"/>
      <c r="Q481" s="643"/>
      <c r="R481" s="643"/>
      <c r="S481" s="643"/>
      <c r="T481" s="643"/>
      <c r="U481" s="702"/>
      <c r="V481" s="702"/>
      <c r="W481" s="660" t="s">
        <v>1053</v>
      </c>
      <c r="X481" s="692"/>
      <c r="Y481" s="673"/>
      <c r="Z481" s="703"/>
      <c r="AA481" s="703"/>
    </row>
    <row r="482" spans="1:27" ht="31" customHeight="1" x14ac:dyDescent="0.35">
      <c r="A482" s="289">
        <v>237</v>
      </c>
      <c r="B482" s="700" t="s">
        <v>186</v>
      </c>
      <c r="C482" s="643" t="s">
        <v>1054</v>
      </c>
      <c r="D482" s="643" t="s">
        <v>45</v>
      </c>
      <c r="E482" s="643" t="s">
        <v>186</v>
      </c>
      <c r="F482" s="686"/>
      <c r="G482" s="674" t="s">
        <v>186</v>
      </c>
      <c r="H482" s="656">
        <v>53.83</v>
      </c>
      <c r="I482" s="686">
        <f t="shared" ref="I482" si="362">I480+F481</f>
        <v>48538.517999999989</v>
      </c>
      <c r="J482" s="643">
        <v>156.15100000000001</v>
      </c>
      <c r="K482" s="686">
        <f t="shared" ref="K482" si="363">F483+F481</f>
        <v>786</v>
      </c>
      <c r="L482" s="656">
        <f t="shared" ref="L482" si="364">K482/2</f>
        <v>393</v>
      </c>
      <c r="M482" s="643">
        <v>199</v>
      </c>
      <c r="N482" s="643">
        <v>205</v>
      </c>
      <c r="O482" s="643">
        <v>405</v>
      </c>
      <c r="P482" s="643">
        <v>199</v>
      </c>
      <c r="Q482" s="643">
        <v>204</v>
      </c>
      <c r="R482" s="643">
        <v>403</v>
      </c>
      <c r="S482" s="643" t="s">
        <v>1055</v>
      </c>
      <c r="T482" s="643" t="s">
        <v>1056</v>
      </c>
      <c r="U482" s="702">
        <v>489207.48700000002</v>
      </c>
      <c r="V482" s="702">
        <v>2450371.8739999998</v>
      </c>
      <c r="W482" s="688" t="s">
        <v>2590</v>
      </c>
      <c r="X482" s="692" t="s">
        <v>194</v>
      </c>
      <c r="Y482" s="673" t="s">
        <v>194</v>
      </c>
      <c r="Z482" s="703" t="s">
        <v>194</v>
      </c>
      <c r="AA482" s="703" t="s">
        <v>194</v>
      </c>
    </row>
    <row r="483" spans="1:27" ht="31" customHeight="1" x14ac:dyDescent="0.35">
      <c r="A483" s="281"/>
      <c r="B483" s="700" t="s">
        <v>186</v>
      </c>
      <c r="C483" s="643"/>
      <c r="D483" s="643"/>
      <c r="E483" s="643"/>
      <c r="F483" s="686">
        <v>394</v>
      </c>
      <c r="G483" s="674"/>
      <c r="H483" s="656"/>
      <c r="I483" s="643"/>
      <c r="J483" s="643"/>
      <c r="K483" s="686"/>
      <c r="L483" s="701"/>
      <c r="M483" s="643"/>
      <c r="N483" s="643"/>
      <c r="O483" s="643"/>
      <c r="P483" s="643"/>
      <c r="Q483" s="643"/>
      <c r="R483" s="643"/>
      <c r="S483" s="643"/>
      <c r="T483" s="643"/>
      <c r="U483" s="702"/>
      <c r="V483" s="702"/>
      <c r="W483" s="660" t="s">
        <v>1057</v>
      </c>
      <c r="X483" s="692"/>
      <c r="Y483" s="673"/>
      <c r="Z483" s="703"/>
      <c r="AA483" s="703"/>
    </row>
    <row r="484" spans="1:27" ht="31" customHeight="1" x14ac:dyDescent="0.35">
      <c r="A484" s="289">
        <v>238</v>
      </c>
      <c r="B484" s="700" t="s">
        <v>186</v>
      </c>
      <c r="C484" s="643" t="s">
        <v>1058</v>
      </c>
      <c r="D484" s="643" t="s">
        <v>45</v>
      </c>
      <c r="E484" s="643" t="s">
        <v>186</v>
      </c>
      <c r="F484" s="686"/>
      <c r="G484" s="674" t="s">
        <v>186</v>
      </c>
      <c r="H484" s="656">
        <v>53.83</v>
      </c>
      <c r="I484" s="686">
        <f t="shared" ref="I484" si="365">I482+F483</f>
        <v>48932.517999999989</v>
      </c>
      <c r="J484" s="643">
        <v>154.38499999999999</v>
      </c>
      <c r="K484" s="686">
        <f t="shared" ref="K484" si="366">F485+F483</f>
        <v>795</v>
      </c>
      <c r="L484" s="656">
        <f t="shared" ref="L484" si="367">K484/2</f>
        <v>397.5</v>
      </c>
      <c r="M484" s="643">
        <v>189</v>
      </c>
      <c r="N484" s="643">
        <v>197</v>
      </c>
      <c r="O484" s="643">
        <v>386</v>
      </c>
      <c r="P484" s="643">
        <v>192</v>
      </c>
      <c r="Q484" s="643">
        <v>198</v>
      </c>
      <c r="R484" s="643">
        <v>390</v>
      </c>
      <c r="S484" s="643" t="s">
        <v>1059</v>
      </c>
      <c r="T484" s="643" t="s">
        <v>1060</v>
      </c>
      <c r="U484" s="702">
        <v>489566.03899999999</v>
      </c>
      <c r="V484" s="702">
        <v>2450208.5449999999</v>
      </c>
      <c r="W484" s="688" t="s">
        <v>2590</v>
      </c>
      <c r="X484" s="692" t="s">
        <v>194</v>
      </c>
      <c r="Y484" s="673" t="s">
        <v>194</v>
      </c>
      <c r="Z484" s="703" t="s">
        <v>194</v>
      </c>
      <c r="AA484" s="703" t="s">
        <v>194</v>
      </c>
    </row>
    <row r="485" spans="1:27" ht="31" customHeight="1" x14ac:dyDescent="0.35">
      <c r="A485" s="281"/>
      <c r="B485" s="700" t="s">
        <v>186</v>
      </c>
      <c r="C485" s="643"/>
      <c r="D485" s="643"/>
      <c r="E485" s="643"/>
      <c r="F485" s="686">
        <v>401</v>
      </c>
      <c r="G485" s="674"/>
      <c r="H485" s="656"/>
      <c r="I485" s="643"/>
      <c r="J485" s="643"/>
      <c r="K485" s="686"/>
      <c r="L485" s="701"/>
      <c r="M485" s="643"/>
      <c r="N485" s="643"/>
      <c r="O485" s="643"/>
      <c r="P485" s="643"/>
      <c r="Q485" s="643"/>
      <c r="R485" s="643"/>
      <c r="S485" s="643"/>
      <c r="T485" s="643"/>
      <c r="U485" s="702"/>
      <c r="V485" s="702"/>
      <c r="W485" s="660" t="s">
        <v>560</v>
      </c>
      <c r="X485" s="692"/>
      <c r="Y485" s="673"/>
      <c r="Z485" s="703"/>
      <c r="AA485" s="703"/>
    </row>
    <row r="486" spans="1:27" ht="31" customHeight="1" x14ac:dyDescent="0.35">
      <c r="A486" s="289">
        <v>239</v>
      </c>
      <c r="B486" s="700" t="s">
        <v>186</v>
      </c>
      <c r="C486" s="643" t="s">
        <v>1061</v>
      </c>
      <c r="D486" s="643" t="s">
        <v>49</v>
      </c>
      <c r="E486" s="643" t="s">
        <v>186</v>
      </c>
      <c r="F486" s="686"/>
      <c r="G486" s="674" t="s">
        <v>186</v>
      </c>
      <c r="H486" s="656">
        <v>56.83</v>
      </c>
      <c r="I486" s="686">
        <f t="shared" ref="I486" si="368">I484+F485</f>
        <v>49333.517999999989</v>
      </c>
      <c r="J486" s="643">
        <v>152.29</v>
      </c>
      <c r="K486" s="686">
        <f t="shared" ref="K486" si="369">F487+F485</f>
        <v>827</v>
      </c>
      <c r="L486" s="656">
        <f t="shared" ref="L486" si="370">K486/2</f>
        <v>413.5</v>
      </c>
      <c r="M486" s="643">
        <v>205</v>
      </c>
      <c r="N486" s="643">
        <v>208</v>
      </c>
      <c r="O486" s="643">
        <v>413</v>
      </c>
      <c r="P486" s="643">
        <v>204</v>
      </c>
      <c r="Q486" s="643">
        <v>210</v>
      </c>
      <c r="R486" s="643">
        <v>414</v>
      </c>
      <c r="S486" s="643" t="s">
        <v>1062</v>
      </c>
      <c r="T486" s="643" t="s">
        <v>1063</v>
      </c>
      <c r="U486" s="702">
        <v>489930.962</v>
      </c>
      <c r="V486" s="702">
        <v>2450042.3149999999</v>
      </c>
      <c r="W486" s="688" t="s">
        <v>2591</v>
      </c>
      <c r="X486" s="692" t="s">
        <v>194</v>
      </c>
      <c r="Y486" s="673" t="s">
        <v>194</v>
      </c>
      <c r="Z486" s="703" t="s">
        <v>194</v>
      </c>
      <c r="AA486" s="703" t="s">
        <v>194</v>
      </c>
    </row>
    <row r="487" spans="1:27" ht="31" customHeight="1" x14ac:dyDescent="0.35">
      <c r="A487" s="281"/>
      <c r="B487" s="700" t="s">
        <v>186</v>
      </c>
      <c r="C487" s="643"/>
      <c r="D487" s="643"/>
      <c r="E487" s="643"/>
      <c r="F487" s="686">
        <v>426</v>
      </c>
      <c r="G487" s="674"/>
      <c r="H487" s="656"/>
      <c r="I487" s="643"/>
      <c r="J487" s="643"/>
      <c r="K487" s="686"/>
      <c r="L487" s="701"/>
      <c r="M487" s="643"/>
      <c r="N487" s="643"/>
      <c r="O487" s="643"/>
      <c r="P487" s="643"/>
      <c r="Q487" s="643"/>
      <c r="R487" s="643"/>
      <c r="S487" s="643"/>
      <c r="T487" s="643"/>
      <c r="U487" s="702"/>
      <c r="V487" s="702"/>
      <c r="W487" s="660" t="s">
        <v>1064</v>
      </c>
      <c r="X487" s="692"/>
      <c r="Y487" s="673"/>
      <c r="Z487" s="703"/>
      <c r="AA487" s="703"/>
    </row>
    <row r="488" spans="1:27" ht="31" customHeight="1" x14ac:dyDescent="0.35">
      <c r="A488" s="289">
        <v>240</v>
      </c>
      <c r="B488" s="700" t="s">
        <v>186</v>
      </c>
      <c r="C488" s="643" t="s">
        <v>1065</v>
      </c>
      <c r="D488" s="643" t="s">
        <v>49</v>
      </c>
      <c r="E488" s="643" t="s">
        <v>186</v>
      </c>
      <c r="F488" s="686"/>
      <c r="G488" s="674" t="s">
        <v>186</v>
      </c>
      <c r="H488" s="656">
        <v>56.83</v>
      </c>
      <c r="I488" s="686">
        <f t="shared" ref="I488" si="371">I486+F487</f>
        <v>49759.517999999989</v>
      </c>
      <c r="J488" s="643">
        <v>153.64099999999999</v>
      </c>
      <c r="K488" s="686">
        <f t="shared" ref="K488" si="372">F489+F487</f>
        <v>804</v>
      </c>
      <c r="L488" s="656">
        <f t="shared" ref="L488" si="373">K488/2</f>
        <v>402</v>
      </c>
      <c r="M488" s="643">
        <v>219</v>
      </c>
      <c r="N488" s="643">
        <v>218</v>
      </c>
      <c r="O488" s="643">
        <v>437</v>
      </c>
      <c r="P488" s="643">
        <v>218</v>
      </c>
      <c r="Q488" s="643">
        <v>211</v>
      </c>
      <c r="R488" s="643">
        <v>429</v>
      </c>
      <c r="S488" s="643" t="s">
        <v>1066</v>
      </c>
      <c r="T488" s="643" t="s">
        <v>1067</v>
      </c>
      <c r="U488" s="702">
        <v>490318.63500000001</v>
      </c>
      <c r="V488" s="702">
        <v>2449865.7220000001</v>
      </c>
      <c r="W488" s="688" t="s">
        <v>2591</v>
      </c>
      <c r="X488" s="692" t="s">
        <v>194</v>
      </c>
      <c r="Y488" s="673" t="s">
        <v>194</v>
      </c>
      <c r="Z488" s="703" t="s">
        <v>194</v>
      </c>
      <c r="AA488" s="703" t="s">
        <v>194</v>
      </c>
    </row>
    <row r="489" spans="1:27" ht="31" customHeight="1" x14ac:dyDescent="0.35">
      <c r="A489" s="281"/>
      <c r="B489" s="700" t="s">
        <v>186</v>
      </c>
      <c r="C489" s="643"/>
      <c r="D489" s="643"/>
      <c r="E489" s="643"/>
      <c r="F489" s="686">
        <v>378</v>
      </c>
      <c r="G489" s="674"/>
      <c r="H489" s="656"/>
      <c r="I489" s="643"/>
      <c r="J489" s="643"/>
      <c r="K489" s="686"/>
      <c r="L489" s="701"/>
      <c r="M489" s="643"/>
      <c r="N489" s="643"/>
      <c r="O489" s="643"/>
      <c r="P489" s="643"/>
      <c r="Q489" s="643"/>
      <c r="R489" s="643"/>
      <c r="S489" s="643"/>
      <c r="T489" s="643"/>
      <c r="U489" s="702"/>
      <c r="V489" s="702"/>
      <c r="W489" s="660" t="s">
        <v>1068</v>
      </c>
      <c r="X489" s="692"/>
      <c r="Y489" s="673"/>
      <c r="Z489" s="703"/>
      <c r="AA489" s="703"/>
    </row>
    <row r="490" spans="1:27" ht="31" customHeight="1" x14ac:dyDescent="0.35">
      <c r="A490" s="289">
        <v>241</v>
      </c>
      <c r="B490" s="700" t="s">
        <v>186</v>
      </c>
      <c r="C490" s="643" t="s">
        <v>1069</v>
      </c>
      <c r="D490" s="643" t="s">
        <v>235</v>
      </c>
      <c r="E490" s="643" t="s">
        <v>186</v>
      </c>
      <c r="F490" s="686"/>
      <c r="G490" s="674" t="s">
        <v>186</v>
      </c>
      <c r="H490" s="656">
        <v>50.83</v>
      </c>
      <c r="I490" s="686">
        <f t="shared" ref="I490" si="374">I488+F489</f>
        <v>50137.517999999989</v>
      </c>
      <c r="J490" s="643">
        <v>153.63499999999999</v>
      </c>
      <c r="K490" s="686">
        <f t="shared" ref="K490" si="375">F491+F489</f>
        <v>800</v>
      </c>
      <c r="L490" s="656">
        <f t="shared" ref="L490" si="376">K490/2</f>
        <v>400</v>
      </c>
      <c r="M490" s="643">
        <v>161</v>
      </c>
      <c r="N490" s="643">
        <v>175</v>
      </c>
      <c r="O490" s="643">
        <v>336</v>
      </c>
      <c r="P490" s="643">
        <v>168</v>
      </c>
      <c r="Q490" s="643">
        <v>185</v>
      </c>
      <c r="R490" s="643">
        <v>353</v>
      </c>
      <c r="S490" s="643" t="s">
        <v>1070</v>
      </c>
      <c r="T490" s="643" t="s">
        <v>1071</v>
      </c>
      <c r="U490" s="702">
        <v>490662.62699999998</v>
      </c>
      <c r="V490" s="702">
        <v>2449709.0260000001</v>
      </c>
      <c r="W490" s="688" t="s">
        <v>2592</v>
      </c>
      <c r="X490" s="692" t="s">
        <v>194</v>
      </c>
      <c r="Y490" s="673" t="s">
        <v>194</v>
      </c>
      <c r="Z490" s="703" t="s">
        <v>194</v>
      </c>
      <c r="AA490" s="703" t="s">
        <v>194</v>
      </c>
    </row>
    <row r="491" spans="1:27" ht="31" customHeight="1" x14ac:dyDescent="0.35">
      <c r="A491" s="281"/>
      <c r="B491" s="700" t="s">
        <v>186</v>
      </c>
      <c r="C491" s="643"/>
      <c r="D491" s="643"/>
      <c r="E491" s="643"/>
      <c r="F491" s="686">
        <v>422</v>
      </c>
      <c r="G491" s="674"/>
      <c r="H491" s="656"/>
      <c r="I491" s="643"/>
      <c r="J491" s="643"/>
      <c r="K491" s="686"/>
      <c r="L491" s="701"/>
      <c r="M491" s="643"/>
      <c r="N491" s="643"/>
      <c r="O491" s="643"/>
      <c r="P491" s="643"/>
      <c r="Q491" s="643"/>
      <c r="R491" s="643"/>
      <c r="S491" s="643"/>
      <c r="T491" s="643"/>
      <c r="U491" s="702"/>
      <c r="V491" s="702"/>
      <c r="W491" s="660" t="s">
        <v>1072</v>
      </c>
      <c r="X491" s="692"/>
      <c r="Y491" s="673"/>
      <c r="Z491" s="703"/>
      <c r="AA491" s="703"/>
    </row>
    <row r="492" spans="1:27" ht="31" customHeight="1" x14ac:dyDescent="0.35">
      <c r="A492" s="289">
        <v>242</v>
      </c>
      <c r="B492" s="700" t="s">
        <v>186</v>
      </c>
      <c r="C492" s="643" t="s">
        <v>1073</v>
      </c>
      <c r="D492" s="643" t="s">
        <v>65</v>
      </c>
      <c r="E492" s="643" t="s">
        <v>186</v>
      </c>
      <c r="F492" s="686"/>
      <c r="G492" s="674" t="s">
        <v>186</v>
      </c>
      <c r="H492" s="656">
        <v>59.83</v>
      </c>
      <c r="I492" s="686">
        <f t="shared" ref="I492" si="377">I490+F491</f>
        <v>50559.517999999989</v>
      </c>
      <c r="J492" s="643">
        <v>153.14400000000001</v>
      </c>
      <c r="K492" s="686">
        <f t="shared" ref="K492" si="378">F493+F491</f>
        <v>847</v>
      </c>
      <c r="L492" s="656">
        <f t="shared" ref="L492" si="379">K492/2</f>
        <v>423.5</v>
      </c>
      <c r="M492" s="643">
        <v>248</v>
      </c>
      <c r="N492" s="643">
        <v>199</v>
      </c>
      <c r="O492" s="643">
        <v>447</v>
      </c>
      <c r="P492" s="643">
        <v>239</v>
      </c>
      <c r="Q492" s="643">
        <v>203</v>
      </c>
      <c r="R492" s="643">
        <v>442</v>
      </c>
      <c r="S492" s="643" t="s">
        <v>1074</v>
      </c>
      <c r="T492" s="643" t="s">
        <v>1075</v>
      </c>
      <c r="U492" s="702">
        <v>491046.66100000002</v>
      </c>
      <c r="V492" s="702">
        <v>2449534.09</v>
      </c>
      <c r="W492" s="688" t="s">
        <v>2592</v>
      </c>
      <c r="X492" s="692" t="s">
        <v>194</v>
      </c>
      <c r="Y492" s="673" t="s">
        <v>194</v>
      </c>
      <c r="Z492" s="703" t="s">
        <v>194</v>
      </c>
      <c r="AA492" s="703" t="s">
        <v>194</v>
      </c>
    </row>
    <row r="493" spans="1:27" ht="31" customHeight="1" x14ac:dyDescent="0.35">
      <c r="A493" s="281"/>
      <c r="B493" s="700" t="s">
        <v>186</v>
      </c>
      <c r="C493" s="643"/>
      <c r="D493" s="643"/>
      <c r="E493" s="643"/>
      <c r="F493" s="686">
        <v>425</v>
      </c>
      <c r="G493" s="674"/>
      <c r="H493" s="656"/>
      <c r="I493" s="643"/>
      <c r="J493" s="643"/>
      <c r="K493" s="686"/>
      <c r="L493" s="701"/>
      <c r="M493" s="643"/>
      <c r="N493" s="643"/>
      <c r="O493" s="643"/>
      <c r="P493" s="643"/>
      <c r="Q493" s="643"/>
      <c r="R493" s="643"/>
      <c r="S493" s="643"/>
      <c r="T493" s="643"/>
      <c r="U493" s="702"/>
      <c r="V493" s="702"/>
      <c r="W493" s="660" t="s">
        <v>1076</v>
      </c>
      <c r="X493" s="692"/>
      <c r="Y493" s="673"/>
      <c r="Z493" s="703"/>
      <c r="AA493" s="703"/>
    </row>
    <row r="494" spans="1:27" ht="31" customHeight="1" x14ac:dyDescent="0.35">
      <c r="A494" s="289">
        <v>243</v>
      </c>
      <c r="B494" s="700" t="s">
        <v>186</v>
      </c>
      <c r="C494" s="643" t="s">
        <v>1077</v>
      </c>
      <c r="D494" s="643" t="s">
        <v>65</v>
      </c>
      <c r="E494" s="643" t="s">
        <v>186</v>
      </c>
      <c r="F494" s="686"/>
      <c r="G494" s="674" t="s">
        <v>186</v>
      </c>
      <c r="H494" s="656">
        <v>59.83</v>
      </c>
      <c r="I494" s="686">
        <f t="shared" ref="I494" si="380">I492+F493</f>
        <v>50984.517999999989</v>
      </c>
      <c r="J494" s="643">
        <v>156.47300000000001</v>
      </c>
      <c r="K494" s="686">
        <f t="shared" ref="K494" si="381">F495+F493</f>
        <v>832</v>
      </c>
      <c r="L494" s="656">
        <f t="shared" ref="L494" si="382">K494/2</f>
        <v>416</v>
      </c>
      <c r="M494" s="643">
        <v>227</v>
      </c>
      <c r="N494" s="643">
        <v>237</v>
      </c>
      <c r="O494" s="643">
        <v>464</v>
      </c>
      <c r="P494" s="643">
        <v>224</v>
      </c>
      <c r="Q494" s="643">
        <v>229</v>
      </c>
      <c r="R494" s="643">
        <v>453</v>
      </c>
      <c r="S494" s="643" t="s">
        <v>1078</v>
      </c>
      <c r="T494" s="643" t="s">
        <v>1079</v>
      </c>
      <c r="U494" s="702">
        <v>491433.424</v>
      </c>
      <c r="V494" s="702">
        <v>2449357.9109999998</v>
      </c>
      <c r="W494" s="688" t="s">
        <v>2592</v>
      </c>
      <c r="X494" s="692" t="s">
        <v>194</v>
      </c>
      <c r="Y494" s="673" t="s">
        <v>194</v>
      </c>
      <c r="Z494" s="703" t="s">
        <v>194</v>
      </c>
      <c r="AA494" s="703" t="s">
        <v>194</v>
      </c>
    </row>
    <row r="495" spans="1:27" ht="31" customHeight="1" x14ac:dyDescent="0.35">
      <c r="A495" s="281"/>
      <c r="B495" s="700" t="s">
        <v>186</v>
      </c>
      <c r="C495" s="643"/>
      <c r="D495" s="643"/>
      <c r="E495" s="643"/>
      <c r="F495" s="686">
        <v>407</v>
      </c>
      <c r="G495" s="674"/>
      <c r="H495" s="656"/>
      <c r="I495" s="643"/>
      <c r="J495" s="643"/>
      <c r="K495" s="686"/>
      <c r="L495" s="701"/>
      <c r="M495" s="643"/>
      <c r="N495" s="643"/>
      <c r="O495" s="643"/>
      <c r="P495" s="643"/>
      <c r="Q495" s="643"/>
      <c r="R495" s="643"/>
      <c r="S495" s="643"/>
      <c r="T495" s="643"/>
      <c r="U495" s="702"/>
      <c r="V495" s="702"/>
      <c r="W495" s="660" t="s">
        <v>1080</v>
      </c>
      <c r="X495" s="692"/>
      <c r="Y495" s="673"/>
      <c r="Z495" s="703"/>
      <c r="AA495" s="703"/>
    </row>
    <row r="496" spans="1:27" ht="31" customHeight="1" x14ac:dyDescent="0.35">
      <c r="A496" s="289">
        <v>244</v>
      </c>
      <c r="B496" s="700" t="s">
        <v>186</v>
      </c>
      <c r="C496" s="643" t="s">
        <v>1081</v>
      </c>
      <c r="D496" s="643" t="s">
        <v>235</v>
      </c>
      <c r="E496" s="643" t="s">
        <v>186</v>
      </c>
      <c r="F496" s="686"/>
      <c r="G496" s="674" t="s">
        <v>186</v>
      </c>
      <c r="H496" s="656">
        <v>50.83</v>
      </c>
      <c r="I496" s="686">
        <f t="shared" ref="I496" si="383">I494+F495</f>
        <v>51391.517999999989</v>
      </c>
      <c r="J496" s="643">
        <v>158.11000000000001</v>
      </c>
      <c r="K496" s="686">
        <f t="shared" ref="K496" si="384">F497+F495</f>
        <v>785</v>
      </c>
      <c r="L496" s="656">
        <f t="shared" ref="L496" si="385">K496/2</f>
        <v>392.5</v>
      </c>
      <c r="M496" s="643">
        <v>171</v>
      </c>
      <c r="N496" s="643">
        <v>167</v>
      </c>
      <c r="O496" s="643">
        <v>339</v>
      </c>
      <c r="P496" s="643">
        <v>180</v>
      </c>
      <c r="Q496" s="643">
        <v>173</v>
      </c>
      <c r="R496" s="643">
        <v>353</v>
      </c>
      <c r="S496" s="643" t="s">
        <v>1082</v>
      </c>
      <c r="T496" s="643" t="s">
        <v>1083</v>
      </c>
      <c r="U496" s="702">
        <v>491803.80699999997</v>
      </c>
      <c r="V496" s="702">
        <v>2449189.1940000001</v>
      </c>
      <c r="W496" s="688" t="s">
        <v>2592</v>
      </c>
      <c r="X496" s="692" t="s">
        <v>194</v>
      </c>
      <c r="Y496" s="673" t="s">
        <v>194</v>
      </c>
      <c r="Z496" s="703" t="s">
        <v>194</v>
      </c>
      <c r="AA496" s="703" t="s">
        <v>194</v>
      </c>
    </row>
    <row r="497" spans="1:27" ht="31" customHeight="1" x14ac:dyDescent="0.35">
      <c r="A497" s="281"/>
      <c r="B497" s="700" t="s">
        <v>186</v>
      </c>
      <c r="C497" s="643"/>
      <c r="D497" s="643"/>
      <c r="E497" s="643"/>
      <c r="F497" s="686">
        <v>378</v>
      </c>
      <c r="G497" s="674"/>
      <c r="H497" s="656"/>
      <c r="I497" s="643"/>
      <c r="J497" s="643"/>
      <c r="K497" s="686"/>
      <c r="L497" s="701"/>
      <c r="M497" s="643"/>
      <c r="N497" s="643"/>
      <c r="O497" s="643"/>
      <c r="P497" s="643"/>
      <c r="Q497" s="643"/>
      <c r="R497" s="643"/>
      <c r="S497" s="643"/>
      <c r="T497" s="643"/>
      <c r="U497" s="702"/>
      <c r="V497" s="702"/>
      <c r="W497" s="660" t="s">
        <v>266</v>
      </c>
      <c r="X497" s="692"/>
      <c r="Y497" s="673"/>
      <c r="Z497" s="703"/>
      <c r="AA497" s="703"/>
    </row>
    <row r="498" spans="1:27" ht="31" customHeight="1" x14ac:dyDescent="0.35">
      <c r="A498" s="289">
        <v>245</v>
      </c>
      <c r="B498" s="700" t="s">
        <v>186</v>
      </c>
      <c r="C498" s="643" t="s">
        <v>1084</v>
      </c>
      <c r="D498" s="643" t="s">
        <v>45</v>
      </c>
      <c r="E498" s="643" t="s">
        <v>186</v>
      </c>
      <c r="F498" s="686"/>
      <c r="G498" s="674" t="s">
        <v>186</v>
      </c>
      <c r="H498" s="656">
        <v>53.83</v>
      </c>
      <c r="I498" s="686">
        <f t="shared" ref="I498" si="386">I496+F497</f>
        <v>51769.517999999989</v>
      </c>
      <c r="J498" s="643">
        <v>159.726</v>
      </c>
      <c r="K498" s="686">
        <f t="shared" ref="K498" si="387">F499+F497</f>
        <v>754.94399999999996</v>
      </c>
      <c r="L498" s="656">
        <f t="shared" ref="L498" si="388">K498/2</f>
        <v>377.47199999999998</v>
      </c>
      <c r="M498" s="643">
        <v>211</v>
      </c>
      <c r="N498" s="643">
        <v>201</v>
      </c>
      <c r="O498" s="643">
        <v>413</v>
      </c>
      <c r="P498" s="643">
        <v>206</v>
      </c>
      <c r="Q498" s="643">
        <v>198</v>
      </c>
      <c r="R498" s="643">
        <v>404</v>
      </c>
      <c r="S498" s="643" t="s">
        <v>1085</v>
      </c>
      <c r="T498" s="643" t="s">
        <v>1086</v>
      </c>
      <c r="U498" s="702">
        <v>492147.799</v>
      </c>
      <c r="V498" s="702">
        <v>2449032.4980000001</v>
      </c>
      <c r="W498" s="688" t="s">
        <v>2592</v>
      </c>
      <c r="X498" s="692" t="s">
        <v>194</v>
      </c>
      <c r="Y498" s="673" t="s">
        <v>194</v>
      </c>
      <c r="Z498" s="703" t="s">
        <v>194</v>
      </c>
      <c r="AA498" s="703" t="s">
        <v>194</v>
      </c>
    </row>
    <row r="499" spans="1:27" ht="31" customHeight="1" x14ac:dyDescent="0.35">
      <c r="A499" s="281"/>
      <c r="B499" s="700" t="s">
        <v>186</v>
      </c>
      <c r="C499" s="643"/>
      <c r="D499" s="643"/>
      <c r="E499" s="643"/>
      <c r="F499" s="686">
        <v>376.94400000000002</v>
      </c>
      <c r="G499" s="674"/>
      <c r="H499" s="656"/>
      <c r="I499" s="643"/>
      <c r="J499" s="643"/>
      <c r="K499" s="686"/>
      <c r="L499" s="701"/>
      <c r="M499" s="643"/>
      <c r="N499" s="643"/>
      <c r="O499" s="643"/>
      <c r="P499" s="643"/>
      <c r="Q499" s="643"/>
      <c r="R499" s="643"/>
      <c r="S499" s="643"/>
      <c r="T499" s="643"/>
      <c r="U499" s="702"/>
      <c r="V499" s="702"/>
      <c r="W499" s="660" t="s">
        <v>1087</v>
      </c>
      <c r="X499" s="692"/>
      <c r="Y499" s="673"/>
      <c r="Z499" s="703"/>
      <c r="AA499" s="703"/>
    </row>
    <row r="500" spans="1:27" ht="31" customHeight="1" x14ac:dyDescent="0.35">
      <c r="A500" s="289">
        <v>246</v>
      </c>
      <c r="B500" s="700" t="s">
        <v>1088</v>
      </c>
      <c r="C500" s="700" t="s">
        <v>2766</v>
      </c>
      <c r="D500" s="643" t="s">
        <v>346</v>
      </c>
      <c r="E500" s="643" t="s">
        <v>1089</v>
      </c>
      <c r="F500" s="686"/>
      <c r="G500" s="686">
        <f>SUM(F477:F499)</f>
        <v>4776.9440000000004</v>
      </c>
      <c r="H500" s="656">
        <v>48.32</v>
      </c>
      <c r="I500" s="686">
        <f t="shared" ref="I500" si="389">I498+F499</f>
        <v>52146.461999999992</v>
      </c>
      <c r="J500" s="643">
        <v>157.24</v>
      </c>
      <c r="K500" s="686">
        <f t="shared" ref="K500" si="390">F501+F499</f>
        <v>781.94399999999996</v>
      </c>
      <c r="L500" s="656">
        <f t="shared" ref="L500" si="391">K500/2</f>
        <v>390.97199999999998</v>
      </c>
      <c r="M500" s="643">
        <v>177</v>
      </c>
      <c r="N500" s="643">
        <v>193</v>
      </c>
      <c r="O500" s="643">
        <v>369</v>
      </c>
      <c r="P500" s="643">
        <v>180</v>
      </c>
      <c r="Q500" s="643">
        <v>196</v>
      </c>
      <c r="R500" s="643">
        <v>376</v>
      </c>
      <c r="S500" s="643" t="s">
        <v>1090</v>
      </c>
      <c r="T500" s="643" t="s">
        <v>1091</v>
      </c>
      <c r="U500" s="702">
        <v>492490.83</v>
      </c>
      <c r="V500" s="702">
        <v>2448876.2400000002</v>
      </c>
      <c r="W500" s="688" t="s">
        <v>2593</v>
      </c>
      <c r="X500" s="692" t="s">
        <v>194</v>
      </c>
      <c r="Y500" s="673" t="s">
        <v>194</v>
      </c>
      <c r="Z500" s="703" t="s">
        <v>194</v>
      </c>
      <c r="AA500" s="703" t="s">
        <v>194</v>
      </c>
    </row>
    <row r="501" spans="1:27" ht="31" customHeight="1" x14ac:dyDescent="0.35">
      <c r="A501" s="281"/>
      <c r="B501" s="700" t="s">
        <v>186</v>
      </c>
      <c r="C501" s="643"/>
      <c r="D501" s="643"/>
      <c r="E501" s="643"/>
      <c r="F501" s="686">
        <v>405</v>
      </c>
      <c r="G501" s="674"/>
      <c r="H501" s="656"/>
      <c r="I501" s="643"/>
      <c r="J501" s="643"/>
      <c r="K501" s="686"/>
      <c r="L501" s="701"/>
      <c r="M501" s="643"/>
      <c r="N501" s="643"/>
      <c r="O501" s="643"/>
      <c r="P501" s="643"/>
      <c r="Q501" s="643"/>
      <c r="R501" s="643"/>
      <c r="S501" s="643"/>
      <c r="T501" s="643"/>
      <c r="U501" s="702"/>
      <c r="V501" s="702"/>
      <c r="W501" s="660" t="s">
        <v>1092</v>
      </c>
      <c r="X501" s="692"/>
      <c r="Y501" s="673"/>
      <c r="Z501" s="703"/>
      <c r="AA501" s="703"/>
    </row>
    <row r="502" spans="1:27" ht="31" customHeight="1" x14ac:dyDescent="0.35">
      <c r="A502" s="289">
        <v>247</v>
      </c>
      <c r="B502" s="700" t="s">
        <v>186</v>
      </c>
      <c r="C502" s="643" t="s">
        <v>1093</v>
      </c>
      <c r="D502" s="643" t="s">
        <v>49</v>
      </c>
      <c r="E502" s="643"/>
      <c r="F502" s="686"/>
      <c r="G502" s="674" t="s">
        <v>186</v>
      </c>
      <c r="H502" s="656">
        <v>56.83</v>
      </c>
      <c r="I502" s="686">
        <f t="shared" ref="I502" si="392">I500+F501</f>
        <v>52551.461999999992</v>
      </c>
      <c r="J502" s="643">
        <v>156.49799999999999</v>
      </c>
      <c r="K502" s="686">
        <f t="shared" ref="K502" si="393">F503+F501</f>
        <v>807</v>
      </c>
      <c r="L502" s="656">
        <f t="shared" ref="L502" si="394">K502/2</f>
        <v>403.5</v>
      </c>
      <c r="M502" s="643">
        <v>213</v>
      </c>
      <c r="N502" s="643">
        <v>221</v>
      </c>
      <c r="O502" s="643">
        <v>434</v>
      </c>
      <c r="P502" s="643">
        <v>211</v>
      </c>
      <c r="Q502" s="643">
        <v>216</v>
      </c>
      <c r="R502" s="643">
        <v>427</v>
      </c>
      <c r="S502" s="643" t="s">
        <v>1094</v>
      </c>
      <c r="T502" s="643" t="s">
        <v>1095</v>
      </c>
      <c r="U502" s="702">
        <v>492817.462</v>
      </c>
      <c r="V502" s="702">
        <v>2448636.79</v>
      </c>
      <c r="W502" s="688" t="s">
        <v>2593</v>
      </c>
      <c r="X502" s="692" t="s">
        <v>194</v>
      </c>
      <c r="Y502" s="673" t="s">
        <v>194</v>
      </c>
      <c r="Z502" s="703" t="s">
        <v>194</v>
      </c>
      <c r="AA502" s="703" t="s">
        <v>194</v>
      </c>
    </row>
    <row r="503" spans="1:27" ht="31" customHeight="1" x14ac:dyDescent="0.35">
      <c r="A503" s="281"/>
      <c r="B503" s="700" t="s">
        <v>186</v>
      </c>
      <c r="C503" s="643"/>
      <c r="D503" s="643"/>
      <c r="E503" s="643"/>
      <c r="F503" s="686">
        <v>402</v>
      </c>
      <c r="G503" s="674"/>
      <c r="H503" s="656"/>
      <c r="I503" s="643"/>
      <c r="J503" s="643"/>
      <c r="K503" s="686"/>
      <c r="L503" s="701"/>
      <c r="M503" s="643"/>
      <c r="N503" s="643"/>
      <c r="O503" s="643"/>
      <c r="P503" s="643"/>
      <c r="Q503" s="643"/>
      <c r="R503" s="643"/>
      <c r="S503" s="643"/>
      <c r="T503" s="643"/>
      <c r="U503" s="702"/>
      <c r="V503" s="702"/>
      <c r="W503" s="660" t="s">
        <v>1096</v>
      </c>
      <c r="X503" s="692"/>
      <c r="Y503" s="673"/>
      <c r="Z503" s="703"/>
      <c r="AA503" s="703"/>
    </row>
    <row r="504" spans="1:27" ht="31" customHeight="1" x14ac:dyDescent="0.35">
      <c r="A504" s="289">
        <v>248</v>
      </c>
      <c r="B504" s="700" t="s">
        <v>186</v>
      </c>
      <c r="C504" s="643" t="s">
        <v>1097</v>
      </c>
      <c r="D504" s="643" t="s">
        <v>49</v>
      </c>
      <c r="E504" s="643"/>
      <c r="F504" s="686"/>
      <c r="G504" s="674" t="s">
        <v>186</v>
      </c>
      <c r="H504" s="656">
        <v>56.83</v>
      </c>
      <c r="I504" s="686">
        <f t="shared" ref="I504" si="395">I502+F503</f>
        <v>52953.461999999992</v>
      </c>
      <c r="J504" s="643">
        <v>152.23400000000001</v>
      </c>
      <c r="K504" s="686">
        <f t="shared" ref="K504" si="396">F505+F503</f>
        <v>826</v>
      </c>
      <c r="L504" s="656">
        <f t="shared" ref="L504" si="397">K504/2</f>
        <v>413</v>
      </c>
      <c r="M504" s="643">
        <v>182</v>
      </c>
      <c r="N504" s="643">
        <v>225</v>
      </c>
      <c r="O504" s="643">
        <v>407</v>
      </c>
      <c r="P504" s="643">
        <v>187</v>
      </c>
      <c r="Q504" s="643">
        <v>222</v>
      </c>
      <c r="R504" s="643">
        <v>410</v>
      </c>
      <c r="S504" s="643" t="s">
        <v>1098</v>
      </c>
      <c r="T504" s="643" t="s">
        <v>1099</v>
      </c>
      <c r="U504" s="702">
        <v>493141.67499999999</v>
      </c>
      <c r="V504" s="702">
        <v>2448399.1129999999</v>
      </c>
      <c r="W504" s="688" t="s">
        <v>2593</v>
      </c>
      <c r="X504" s="692" t="s">
        <v>194</v>
      </c>
      <c r="Y504" s="673" t="s">
        <v>194</v>
      </c>
      <c r="Z504" s="703" t="s">
        <v>194</v>
      </c>
      <c r="AA504" s="703" t="s">
        <v>194</v>
      </c>
    </row>
    <row r="505" spans="1:27" ht="31" customHeight="1" x14ac:dyDescent="0.35">
      <c r="A505" s="281"/>
      <c r="B505" s="700" t="s">
        <v>186</v>
      </c>
      <c r="C505" s="643"/>
      <c r="D505" s="643"/>
      <c r="E505" s="643"/>
      <c r="F505" s="686">
        <v>424</v>
      </c>
      <c r="G505" s="674"/>
      <c r="H505" s="656"/>
      <c r="I505" s="643"/>
      <c r="J505" s="643"/>
      <c r="K505" s="686"/>
      <c r="L505" s="701"/>
      <c r="M505" s="643"/>
      <c r="N505" s="643"/>
      <c r="O505" s="643"/>
      <c r="P505" s="643"/>
      <c r="Q505" s="643"/>
      <c r="R505" s="643"/>
      <c r="S505" s="643"/>
      <c r="T505" s="643"/>
      <c r="U505" s="702"/>
      <c r="V505" s="702"/>
      <c r="W505" s="660" t="s">
        <v>464</v>
      </c>
      <c r="X505" s="692"/>
      <c r="Y505" s="673"/>
      <c r="Z505" s="703"/>
      <c r="AA505" s="703"/>
    </row>
    <row r="506" spans="1:27" ht="31" customHeight="1" x14ac:dyDescent="0.35">
      <c r="A506" s="289">
        <v>249</v>
      </c>
      <c r="B506" s="700" t="s">
        <v>186</v>
      </c>
      <c r="C506" s="643" t="s">
        <v>1100</v>
      </c>
      <c r="D506" s="643" t="s">
        <v>49</v>
      </c>
      <c r="E506" s="643"/>
      <c r="F506" s="686"/>
      <c r="G506" s="674" t="s">
        <v>186</v>
      </c>
      <c r="H506" s="656">
        <v>56.83</v>
      </c>
      <c r="I506" s="686">
        <f t="shared" ref="I506" si="398">I504+F505</f>
        <v>53377.461999999992</v>
      </c>
      <c r="J506" s="643">
        <v>149.33099999999999</v>
      </c>
      <c r="K506" s="686">
        <f t="shared" ref="K506" si="399">F507+F505</f>
        <v>828</v>
      </c>
      <c r="L506" s="656">
        <f t="shared" ref="L506" si="400">K506/2</f>
        <v>414</v>
      </c>
      <c r="M506" s="643">
        <v>200</v>
      </c>
      <c r="N506" s="643">
        <v>212</v>
      </c>
      <c r="O506" s="643">
        <v>412</v>
      </c>
      <c r="P506" s="643">
        <v>204</v>
      </c>
      <c r="Q506" s="643">
        <v>210</v>
      </c>
      <c r="R506" s="643">
        <v>414</v>
      </c>
      <c r="S506" s="643" t="s">
        <v>1101</v>
      </c>
      <c r="T506" s="643" t="s">
        <v>1102</v>
      </c>
      <c r="U506" s="702">
        <v>493483.63</v>
      </c>
      <c r="V506" s="702">
        <v>2448148.429</v>
      </c>
      <c r="W506" s="688" t="s">
        <v>2593</v>
      </c>
      <c r="X506" s="692" t="s">
        <v>194</v>
      </c>
      <c r="Y506" s="673" t="s">
        <v>194</v>
      </c>
      <c r="Z506" s="703" t="s">
        <v>194</v>
      </c>
      <c r="AA506" s="703" t="s">
        <v>194</v>
      </c>
    </row>
    <row r="507" spans="1:27" ht="31" customHeight="1" x14ac:dyDescent="0.35">
      <c r="A507" s="281"/>
      <c r="B507" s="700" t="s">
        <v>186</v>
      </c>
      <c r="C507" s="643"/>
      <c r="D507" s="643"/>
      <c r="E507" s="643"/>
      <c r="F507" s="686">
        <v>404</v>
      </c>
      <c r="G507" s="674"/>
      <c r="H507" s="656"/>
      <c r="I507" s="643"/>
      <c r="J507" s="643"/>
      <c r="K507" s="686"/>
      <c r="L507" s="701"/>
      <c r="M507" s="643"/>
      <c r="N507" s="643"/>
      <c r="O507" s="643"/>
      <c r="P507" s="643"/>
      <c r="Q507" s="643"/>
      <c r="R507" s="643"/>
      <c r="S507" s="643"/>
      <c r="T507" s="643"/>
      <c r="U507" s="702"/>
      <c r="V507" s="702"/>
      <c r="W507" s="660" t="s">
        <v>1103</v>
      </c>
      <c r="X507" s="692"/>
      <c r="Y507" s="673"/>
      <c r="Z507" s="703"/>
      <c r="AA507" s="703"/>
    </row>
    <row r="508" spans="1:27" ht="31" customHeight="1" x14ac:dyDescent="0.35">
      <c r="A508" s="289">
        <v>250</v>
      </c>
      <c r="B508" s="700" t="s">
        <v>186</v>
      </c>
      <c r="C508" s="643" t="s">
        <v>1104</v>
      </c>
      <c r="D508" s="643" t="s">
        <v>49</v>
      </c>
      <c r="E508" s="643"/>
      <c r="F508" s="686"/>
      <c r="G508" s="674" t="s">
        <v>186</v>
      </c>
      <c r="H508" s="656">
        <v>56.83</v>
      </c>
      <c r="I508" s="686">
        <f t="shared" ref="I508" si="401">I506+F507</f>
        <v>53781.461999999992</v>
      </c>
      <c r="J508" s="643">
        <v>147.20699999999999</v>
      </c>
      <c r="K508" s="686">
        <f t="shared" ref="K508" si="402">F509+F507</f>
        <v>802</v>
      </c>
      <c r="L508" s="656">
        <f t="shared" ref="L508" si="403">K508/2</f>
        <v>401</v>
      </c>
      <c r="M508" s="643">
        <v>193</v>
      </c>
      <c r="N508" s="643">
        <v>221</v>
      </c>
      <c r="O508" s="643">
        <v>414</v>
      </c>
      <c r="P508" s="643">
        <v>196</v>
      </c>
      <c r="Q508" s="643">
        <v>216</v>
      </c>
      <c r="R508" s="643">
        <v>411</v>
      </c>
      <c r="S508" s="643" t="s">
        <v>1105</v>
      </c>
      <c r="T508" s="643" t="s">
        <v>1106</v>
      </c>
      <c r="U508" s="702">
        <v>493809.45600000001</v>
      </c>
      <c r="V508" s="702">
        <v>2447909.5699999998</v>
      </c>
      <c r="W508" s="688" t="s">
        <v>2593</v>
      </c>
      <c r="X508" s="692" t="s">
        <v>194</v>
      </c>
      <c r="Y508" s="673" t="s">
        <v>194</v>
      </c>
      <c r="Z508" s="703" t="s">
        <v>194</v>
      </c>
      <c r="AA508" s="703" t="s">
        <v>194</v>
      </c>
    </row>
    <row r="509" spans="1:27" ht="31" customHeight="1" x14ac:dyDescent="0.35">
      <c r="A509" s="281"/>
      <c r="B509" s="700" t="s">
        <v>186</v>
      </c>
      <c r="C509" s="643"/>
      <c r="D509" s="643"/>
      <c r="E509" s="643"/>
      <c r="F509" s="686">
        <v>398</v>
      </c>
      <c r="G509" s="674"/>
      <c r="H509" s="656"/>
      <c r="I509" s="643"/>
      <c r="J509" s="643"/>
      <c r="K509" s="686"/>
      <c r="L509" s="701"/>
      <c r="M509" s="643"/>
      <c r="N509" s="643"/>
      <c r="O509" s="643"/>
      <c r="P509" s="643"/>
      <c r="Q509" s="643"/>
      <c r="R509" s="643"/>
      <c r="S509" s="643"/>
      <c r="T509" s="643"/>
      <c r="U509" s="702"/>
      <c r="V509" s="702"/>
      <c r="W509" s="660" t="s">
        <v>1107</v>
      </c>
      <c r="X509" s="692"/>
      <c r="Y509" s="673"/>
      <c r="Z509" s="703"/>
      <c r="AA509" s="703"/>
    </row>
    <row r="510" spans="1:27" ht="31" customHeight="1" x14ac:dyDescent="0.35">
      <c r="A510" s="289">
        <v>251</v>
      </c>
      <c r="B510" s="700" t="s">
        <v>186</v>
      </c>
      <c r="C510" s="643" t="s">
        <v>1108</v>
      </c>
      <c r="D510" s="643" t="s">
        <v>45</v>
      </c>
      <c r="E510" s="643"/>
      <c r="F510" s="686"/>
      <c r="G510" s="674" t="s">
        <v>186</v>
      </c>
      <c r="H510" s="656">
        <v>53.83</v>
      </c>
      <c r="I510" s="686">
        <f t="shared" ref="I510" si="404">I508+F509</f>
        <v>54179.461999999992</v>
      </c>
      <c r="J510" s="643">
        <v>145.47800000000001</v>
      </c>
      <c r="K510" s="686">
        <f t="shared" ref="K510" si="405">F511+F509</f>
        <v>774</v>
      </c>
      <c r="L510" s="656">
        <f t="shared" ref="L510" si="406">K510/2</f>
        <v>387</v>
      </c>
      <c r="M510" s="643">
        <v>178</v>
      </c>
      <c r="N510" s="643">
        <v>210</v>
      </c>
      <c r="O510" s="643">
        <v>388</v>
      </c>
      <c r="P510" s="643">
        <v>184</v>
      </c>
      <c r="Q510" s="643">
        <v>205</v>
      </c>
      <c r="R510" s="643">
        <v>389</v>
      </c>
      <c r="S510" s="643" t="s">
        <v>1109</v>
      </c>
      <c r="T510" s="643" t="s">
        <v>1110</v>
      </c>
      <c r="U510" s="702">
        <v>494130.44300000003</v>
      </c>
      <c r="V510" s="702">
        <v>2447674.2590000001</v>
      </c>
      <c r="W510" s="688" t="s">
        <v>2593</v>
      </c>
      <c r="X510" s="692" t="s">
        <v>194</v>
      </c>
      <c r="Y510" s="673" t="s">
        <v>194</v>
      </c>
      <c r="Z510" s="703" t="s">
        <v>194</v>
      </c>
      <c r="AA510" s="703" t="s">
        <v>194</v>
      </c>
    </row>
    <row r="511" spans="1:27" ht="31" customHeight="1" x14ac:dyDescent="0.35">
      <c r="A511" s="281"/>
      <c r="B511" s="700" t="s">
        <v>186</v>
      </c>
      <c r="C511" s="643"/>
      <c r="D511" s="643"/>
      <c r="E511" s="643"/>
      <c r="F511" s="686">
        <v>376</v>
      </c>
      <c r="G511" s="674"/>
      <c r="H511" s="656"/>
      <c r="I511" s="643"/>
      <c r="J511" s="643"/>
      <c r="K511" s="686"/>
      <c r="L511" s="701"/>
      <c r="M511" s="643"/>
      <c r="N511" s="643"/>
      <c r="O511" s="643"/>
      <c r="P511" s="643"/>
      <c r="Q511" s="643"/>
      <c r="R511" s="643"/>
      <c r="S511" s="643"/>
      <c r="T511" s="643"/>
      <c r="U511" s="702"/>
      <c r="V511" s="702"/>
      <c r="W511" s="660" t="s">
        <v>1111</v>
      </c>
      <c r="X511" s="692"/>
      <c r="Y511" s="673"/>
      <c r="Z511" s="703"/>
      <c r="AA511" s="703"/>
    </row>
    <row r="512" spans="1:27" ht="31" customHeight="1" x14ac:dyDescent="0.35">
      <c r="A512" s="289">
        <v>252</v>
      </c>
      <c r="B512" s="700" t="s">
        <v>186</v>
      </c>
      <c r="C512" s="643" t="s">
        <v>1112</v>
      </c>
      <c r="D512" s="643" t="s">
        <v>235</v>
      </c>
      <c r="E512" s="643"/>
      <c r="F512" s="686"/>
      <c r="G512" s="674" t="s">
        <v>186</v>
      </c>
      <c r="H512" s="656">
        <v>50.83</v>
      </c>
      <c r="I512" s="686">
        <f t="shared" ref="I512" si="407">I510+F511</f>
        <v>54555.461999999992</v>
      </c>
      <c r="J512" s="643">
        <v>143.923</v>
      </c>
      <c r="K512" s="686">
        <f t="shared" ref="K512" si="408">F513+F511</f>
        <v>713</v>
      </c>
      <c r="L512" s="656">
        <f t="shared" ref="L512" si="409">K512/2</f>
        <v>356.5</v>
      </c>
      <c r="M512" s="643">
        <v>166</v>
      </c>
      <c r="N512" s="643">
        <v>176</v>
      </c>
      <c r="O512" s="643">
        <v>343</v>
      </c>
      <c r="P512" s="643">
        <v>172</v>
      </c>
      <c r="Q512" s="643">
        <v>174</v>
      </c>
      <c r="R512" s="643">
        <v>347</v>
      </c>
      <c r="S512" s="643" t="s">
        <v>1113</v>
      </c>
      <c r="T512" s="643" t="s">
        <v>1114</v>
      </c>
      <c r="U512" s="702">
        <v>494433.68599999999</v>
      </c>
      <c r="V512" s="702">
        <v>2447451.9539999999</v>
      </c>
      <c r="W512" s="688" t="s">
        <v>2594</v>
      </c>
      <c r="X512" s="692" t="s">
        <v>194</v>
      </c>
      <c r="Y512" s="673" t="s">
        <v>194</v>
      </c>
      <c r="Z512" s="703" t="s">
        <v>194</v>
      </c>
      <c r="AA512" s="703" t="s">
        <v>194</v>
      </c>
    </row>
    <row r="513" spans="1:27" ht="31" customHeight="1" x14ac:dyDescent="0.35">
      <c r="A513" s="281"/>
      <c r="B513" s="700" t="s">
        <v>186</v>
      </c>
      <c r="C513" s="643"/>
      <c r="D513" s="643"/>
      <c r="E513" s="643"/>
      <c r="F513" s="686">
        <v>337</v>
      </c>
      <c r="G513" s="674"/>
      <c r="H513" s="656"/>
      <c r="I513" s="643"/>
      <c r="J513" s="643"/>
      <c r="K513" s="686"/>
      <c r="L513" s="701"/>
      <c r="M513" s="643"/>
      <c r="N513" s="643"/>
      <c r="O513" s="643"/>
      <c r="P513" s="643"/>
      <c r="Q513" s="643"/>
      <c r="R513" s="643"/>
      <c r="S513" s="643"/>
      <c r="T513" s="643"/>
      <c r="U513" s="702"/>
      <c r="V513" s="702"/>
      <c r="W513" s="660" t="s">
        <v>1115</v>
      </c>
      <c r="X513" s="692"/>
      <c r="Y513" s="673"/>
      <c r="Z513" s="703"/>
      <c r="AA513" s="703"/>
    </row>
    <row r="514" spans="1:27" ht="31" customHeight="1" x14ac:dyDescent="0.35">
      <c r="A514" s="289">
        <v>253</v>
      </c>
      <c r="B514" s="700" t="s">
        <v>186</v>
      </c>
      <c r="C514" s="643" t="s">
        <v>1116</v>
      </c>
      <c r="D514" s="643" t="s">
        <v>235</v>
      </c>
      <c r="E514" s="643"/>
      <c r="F514" s="686"/>
      <c r="G514" s="674" t="s">
        <v>186</v>
      </c>
      <c r="H514" s="656">
        <v>50.83</v>
      </c>
      <c r="I514" s="686">
        <f t="shared" ref="I514" si="410">I512+F513</f>
        <v>54892.461999999992</v>
      </c>
      <c r="J514" s="643">
        <v>142.53899999999999</v>
      </c>
      <c r="K514" s="686">
        <f t="shared" ref="K514" si="411">F515+F513</f>
        <v>705</v>
      </c>
      <c r="L514" s="656">
        <f t="shared" ref="L514" si="412">K514/2</f>
        <v>352.5</v>
      </c>
      <c r="M514" s="643">
        <v>161</v>
      </c>
      <c r="N514" s="643">
        <v>174</v>
      </c>
      <c r="O514" s="643">
        <v>335</v>
      </c>
      <c r="P514" s="643">
        <v>163</v>
      </c>
      <c r="Q514" s="643">
        <v>177</v>
      </c>
      <c r="R514" s="643">
        <v>340</v>
      </c>
      <c r="S514" s="643" t="s">
        <v>1117</v>
      </c>
      <c r="T514" s="643" t="s">
        <v>1118</v>
      </c>
      <c r="U514" s="702">
        <v>494705.47700000001</v>
      </c>
      <c r="V514" s="702">
        <v>2447252.7080000001</v>
      </c>
      <c r="W514" s="688" t="s">
        <v>2594</v>
      </c>
      <c r="X514" s="692" t="s">
        <v>194</v>
      </c>
      <c r="Y514" s="673" t="s">
        <v>194</v>
      </c>
      <c r="Z514" s="703" t="s">
        <v>194</v>
      </c>
      <c r="AA514" s="703" t="s">
        <v>194</v>
      </c>
    </row>
    <row r="515" spans="1:27" ht="31" customHeight="1" x14ac:dyDescent="0.35">
      <c r="A515" s="281"/>
      <c r="B515" s="700" t="s">
        <v>186</v>
      </c>
      <c r="C515" s="643"/>
      <c r="D515" s="643"/>
      <c r="E515" s="643"/>
      <c r="F515" s="686">
        <v>368</v>
      </c>
      <c r="G515" s="674"/>
      <c r="H515" s="656"/>
      <c r="I515" s="643"/>
      <c r="J515" s="643"/>
      <c r="K515" s="686"/>
      <c r="L515" s="701"/>
      <c r="M515" s="643"/>
      <c r="N515" s="643"/>
      <c r="O515" s="643"/>
      <c r="P515" s="643"/>
      <c r="Q515" s="643"/>
      <c r="R515" s="643"/>
      <c r="S515" s="643"/>
      <c r="T515" s="643"/>
      <c r="U515" s="702"/>
      <c r="V515" s="702"/>
      <c r="W515" s="660" t="s">
        <v>527</v>
      </c>
      <c r="X515" s="692"/>
      <c r="Y515" s="673"/>
      <c r="Z515" s="703"/>
      <c r="AA515" s="703"/>
    </row>
    <row r="516" spans="1:27" ht="31" customHeight="1" x14ac:dyDescent="0.35">
      <c r="A516" s="289">
        <v>254</v>
      </c>
      <c r="B516" s="700" t="s">
        <v>186</v>
      </c>
      <c r="C516" s="643" t="s">
        <v>1119</v>
      </c>
      <c r="D516" s="643" t="s">
        <v>45</v>
      </c>
      <c r="E516" s="643"/>
      <c r="F516" s="686"/>
      <c r="G516" s="674" t="s">
        <v>186</v>
      </c>
      <c r="H516" s="656">
        <v>53.83</v>
      </c>
      <c r="I516" s="686">
        <f t="shared" ref="I516" si="413">I514+F515</f>
        <v>55260.461999999992</v>
      </c>
      <c r="J516" s="643">
        <v>141.614</v>
      </c>
      <c r="K516" s="686">
        <f t="shared" ref="K516" si="414">F517+F515</f>
        <v>770</v>
      </c>
      <c r="L516" s="656">
        <f t="shared" ref="L516" si="415">K516/2</f>
        <v>385</v>
      </c>
      <c r="M516" s="643">
        <v>195</v>
      </c>
      <c r="N516" s="643">
        <v>191</v>
      </c>
      <c r="O516" s="643">
        <v>386</v>
      </c>
      <c r="P516" s="643">
        <v>192</v>
      </c>
      <c r="Q516" s="643">
        <v>194</v>
      </c>
      <c r="R516" s="643">
        <v>386</v>
      </c>
      <c r="S516" s="643" t="s">
        <v>1120</v>
      </c>
      <c r="T516" s="643" t="s">
        <v>1121</v>
      </c>
      <c r="U516" s="702">
        <v>495002.26799999998</v>
      </c>
      <c r="V516" s="702">
        <v>2447035.1329999999</v>
      </c>
      <c r="W516" s="688" t="s">
        <v>2594</v>
      </c>
      <c r="X516" s="692" t="s">
        <v>194</v>
      </c>
      <c r="Y516" s="673" t="s">
        <v>194</v>
      </c>
      <c r="Z516" s="703" t="s">
        <v>194</v>
      </c>
      <c r="AA516" s="703" t="s">
        <v>194</v>
      </c>
    </row>
    <row r="517" spans="1:27" ht="31" customHeight="1" x14ac:dyDescent="0.35">
      <c r="A517" s="281"/>
      <c r="B517" s="700" t="s">
        <v>186</v>
      </c>
      <c r="C517" s="643"/>
      <c r="D517" s="643"/>
      <c r="E517" s="643"/>
      <c r="F517" s="686">
        <v>402</v>
      </c>
      <c r="G517" s="674"/>
      <c r="H517" s="656"/>
      <c r="I517" s="643"/>
      <c r="J517" s="643"/>
      <c r="K517" s="686"/>
      <c r="L517" s="701"/>
      <c r="M517" s="643"/>
      <c r="N517" s="643"/>
      <c r="O517" s="643"/>
      <c r="P517" s="643"/>
      <c r="Q517" s="643"/>
      <c r="R517" s="643"/>
      <c r="S517" s="643"/>
      <c r="T517" s="643"/>
      <c r="U517" s="702"/>
      <c r="V517" s="702"/>
      <c r="W517" s="660" t="s">
        <v>1122</v>
      </c>
      <c r="X517" s="692"/>
      <c r="Y517" s="673"/>
      <c r="Z517" s="703"/>
      <c r="AA517" s="703"/>
    </row>
    <row r="518" spans="1:27" ht="31" customHeight="1" x14ac:dyDescent="0.35">
      <c r="A518" s="289">
        <v>255</v>
      </c>
      <c r="B518" s="700" t="s">
        <v>186</v>
      </c>
      <c r="C518" s="643" t="s">
        <v>1123</v>
      </c>
      <c r="D518" s="643" t="s">
        <v>230</v>
      </c>
      <c r="E518" s="643"/>
      <c r="F518" s="686"/>
      <c r="G518" s="674" t="s">
        <v>186</v>
      </c>
      <c r="H518" s="656">
        <v>55.33</v>
      </c>
      <c r="I518" s="686">
        <f t="shared" ref="I518" si="416">I516+F517</f>
        <v>55662.461999999992</v>
      </c>
      <c r="J518" s="643">
        <v>142.43100000000001</v>
      </c>
      <c r="K518" s="686">
        <f t="shared" ref="K518" si="417">F519+F517</f>
        <v>818</v>
      </c>
      <c r="L518" s="656">
        <f t="shared" ref="L518" si="418">K518/2</f>
        <v>409</v>
      </c>
      <c r="M518" s="643">
        <v>212</v>
      </c>
      <c r="N518" s="643">
        <v>206</v>
      </c>
      <c r="O518" s="643">
        <v>418</v>
      </c>
      <c r="P518" s="643">
        <v>210</v>
      </c>
      <c r="Q518" s="643">
        <v>207</v>
      </c>
      <c r="R518" s="643">
        <v>416</v>
      </c>
      <c r="S518" s="643" t="s">
        <v>1124</v>
      </c>
      <c r="T518" s="643" t="s">
        <v>1125</v>
      </c>
      <c r="U518" s="702">
        <v>495326.48100000003</v>
      </c>
      <c r="V518" s="702">
        <v>2446797.4569999999</v>
      </c>
      <c r="W518" s="688" t="s">
        <v>2594</v>
      </c>
      <c r="X518" s="692" t="s">
        <v>194</v>
      </c>
      <c r="Y518" s="673" t="s">
        <v>194</v>
      </c>
      <c r="Z518" s="703" t="s">
        <v>194</v>
      </c>
      <c r="AA518" s="703" t="s">
        <v>194</v>
      </c>
    </row>
    <row r="519" spans="1:27" ht="31" customHeight="1" x14ac:dyDescent="0.35">
      <c r="A519" s="281"/>
      <c r="B519" s="700" t="s">
        <v>186</v>
      </c>
      <c r="C519" s="643"/>
      <c r="D519" s="643"/>
      <c r="E519" s="643"/>
      <c r="F519" s="686">
        <v>416</v>
      </c>
      <c r="G519" s="674"/>
      <c r="H519" s="656"/>
      <c r="I519" s="643"/>
      <c r="J519" s="643"/>
      <c r="K519" s="686"/>
      <c r="L519" s="701"/>
      <c r="M519" s="643"/>
      <c r="N519" s="643"/>
      <c r="O519" s="643"/>
      <c r="P519" s="643"/>
      <c r="Q519" s="643"/>
      <c r="R519" s="643"/>
      <c r="S519" s="643"/>
      <c r="T519" s="643"/>
      <c r="U519" s="702"/>
      <c r="V519" s="702"/>
      <c r="W519" s="660" t="s">
        <v>1126</v>
      </c>
      <c r="X519" s="692"/>
      <c r="Y519" s="673"/>
      <c r="Z519" s="703"/>
      <c r="AA519" s="703"/>
    </row>
    <row r="520" spans="1:27" s="301" customFormat="1" ht="31" customHeight="1" x14ac:dyDescent="0.35">
      <c r="A520" s="289">
        <v>256</v>
      </c>
      <c r="B520" s="700" t="s">
        <v>186</v>
      </c>
      <c r="C520" s="643" t="s">
        <v>1127</v>
      </c>
      <c r="D520" s="643" t="s">
        <v>49</v>
      </c>
      <c r="E520" s="643"/>
      <c r="F520" s="686"/>
      <c r="G520" s="674" t="s">
        <v>186</v>
      </c>
      <c r="H520" s="656">
        <v>56.83</v>
      </c>
      <c r="I520" s="686">
        <f t="shared" ref="I520" si="419">I518+F519</f>
        <v>56078.461999999992</v>
      </c>
      <c r="J520" s="643">
        <v>141.55000000000001</v>
      </c>
      <c r="K520" s="686">
        <f t="shared" ref="K520" si="420">F521+F519</f>
        <v>815</v>
      </c>
      <c r="L520" s="656">
        <f t="shared" ref="L520" si="421">K520/2</f>
        <v>407.5</v>
      </c>
      <c r="M520" s="643">
        <v>211</v>
      </c>
      <c r="N520" s="643">
        <v>211</v>
      </c>
      <c r="O520" s="643">
        <v>422</v>
      </c>
      <c r="P520" s="643">
        <v>211</v>
      </c>
      <c r="Q520" s="643">
        <v>208</v>
      </c>
      <c r="R520" s="643">
        <v>419</v>
      </c>
      <c r="S520" s="643" t="s">
        <v>1128</v>
      </c>
      <c r="T520" s="643" t="s">
        <v>1129</v>
      </c>
      <c r="U520" s="702">
        <v>495661.984</v>
      </c>
      <c r="V520" s="702">
        <v>2446551.503</v>
      </c>
      <c r="W520" s="688" t="s">
        <v>2595</v>
      </c>
      <c r="X520" s="692" t="s">
        <v>194</v>
      </c>
      <c r="Y520" s="673" t="s">
        <v>194</v>
      </c>
      <c r="Z520" s="703" t="s">
        <v>194</v>
      </c>
      <c r="AA520" s="703" t="s">
        <v>194</v>
      </c>
    </row>
    <row r="521" spans="1:27" s="301" customFormat="1" ht="31" customHeight="1" x14ac:dyDescent="0.35">
      <c r="A521" s="281"/>
      <c r="B521" s="700" t="s">
        <v>186</v>
      </c>
      <c r="C521" s="643"/>
      <c r="D521" s="643"/>
      <c r="E521" s="643"/>
      <c r="F521" s="686">
        <v>399</v>
      </c>
      <c r="G521" s="674"/>
      <c r="H521" s="656"/>
      <c r="I521" s="643"/>
      <c r="J521" s="643"/>
      <c r="K521" s="686"/>
      <c r="L521" s="701"/>
      <c r="M521" s="643"/>
      <c r="N521" s="643"/>
      <c r="O521" s="643"/>
      <c r="P521" s="643"/>
      <c r="Q521" s="643"/>
      <c r="R521" s="643"/>
      <c r="S521" s="643"/>
      <c r="T521" s="643"/>
      <c r="U521" s="702"/>
      <c r="V521" s="702"/>
      <c r="W521" s="660" t="s">
        <v>1049</v>
      </c>
      <c r="X521" s="692"/>
      <c r="Y521" s="673"/>
      <c r="Z521" s="703"/>
      <c r="AA521" s="703"/>
    </row>
    <row r="522" spans="1:27" s="301" customFormat="1" ht="31" customHeight="1" x14ac:dyDescent="0.35">
      <c r="A522" s="289">
        <v>257</v>
      </c>
      <c r="B522" s="700" t="s">
        <v>1130</v>
      </c>
      <c r="C522" s="700" t="s">
        <v>2767</v>
      </c>
      <c r="D522" s="643" t="s">
        <v>224</v>
      </c>
      <c r="E522" s="643" t="s">
        <v>1131</v>
      </c>
      <c r="F522" s="686"/>
      <c r="G522" s="686">
        <f>SUM(F501:F521)</f>
        <v>4331</v>
      </c>
      <c r="H522" s="656">
        <v>48.32</v>
      </c>
      <c r="I522" s="686">
        <f t="shared" ref="I522" si="422">I520+F521</f>
        <v>56477.461999999992</v>
      </c>
      <c r="J522" s="643">
        <v>142.16999999999999</v>
      </c>
      <c r="K522" s="686">
        <f t="shared" ref="K522" si="423">F523+F521</f>
        <v>807</v>
      </c>
      <c r="L522" s="656">
        <f t="shared" ref="L522" si="424">K522/2</f>
        <v>403.5</v>
      </c>
      <c r="M522" s="647">
        <v>189</v>
      </c>
      <c r="N522" s="647">
        <v>191</v>
      </c>
      <c r="O522" s="647">
        <v>379</v>
      </c>
      <c r="P522" s="647">
        <v>192</v>
      </c>
      <c r="Q522" s="647">
        <v>195</v>
      </c>
      <c r="R522" s="647">
        <v>386</v>
      </c>
      <c r="S522" s="647" t="s">
        <v>1132</v>
      </c>
      <c r="T522" s="647" t="s">
        <v>1133</v>
      </c>
      <c r="U522" s="651">
        <v>495983.75</v>
      </c>
      <c r="V522" s="651">
        <v>2446315.62</v>
      </c>
      <c r="W522" s="688" t="s">
        <v>2595</v>
      </c>
      <c r="X522" s="692" t="s">
        <v>194</v>
      </c>
      <c r="Y522" s="673" t="s">
        <v>194</v>
      </c>
      <c r="Z522" s="703" t="s">
        <v>194</v>
      </c>
      <c r="AA522" s="703" t="s">
        <v>194</v>
      </c>
    </row>
    <row r="523" spans="1:27" s="301" customFormat="1" ht="31" customHeight="1" x14ac:dyDescent="0.35">
      <c r="A523" s="281"/>
      <c r="B523" s="700" t="s">
        <v>186</v>
      </c>
      <c r="C523" s="643"/>
      <c r="D523" s="643"/>
      <c r="E523" s="643"/>
      <c r="F523" s="686">
        <v>408</v>
      </c>
      <c r="G523" s="640"/>
      <c r="H523" s="656"/>
      <c r="I523" s="643"/>
      <c r="J523" s="643"/>
      <c r="K523" s="686"/>
      <c r="L523" s="701"/>
      <c r="M523" s="647"/>
      <c r="N523" s="647"/>
      <c r="O523" s="647"/>
      <c r="P523" s="647"/>
      <c r="Q523" s="647"/>
      <c r="R523" s="647"/>
      <c r="S523" s="647"/>
      <c r="T523" s="647"/>
      <c r="U523" s="651"/>
      <c r="V523" s="651"/>
      <c r="W523" s="704" t="s">
        <v>1134</v>
      </c>
      <c r="X523" s="692"/>
      <c r="Y523" s="673"/>
      <c r="Z523" s="703"/>
      <c r="AA523" s="703"/>
    </row>
    <row r="524" spans="1:27" s="301" customFormat="1" ht="31" customHeight="1" x14ac:dyDescent="0.35">
      <c r="A524" s="289">
        <v>258</v>
      </c>
      <c r="B524" s="700" t="s">
        <v>186</v>
      </c>
      <c r="C524" s="643" t="s">
        <v>1135</v>
      </c>
      <c r="D524" s="643" t="s">
        <v>49</v>
      </c>
      <c r="E524" s="643" t="s">
        <v>186</v>
      </c>
      <c r="F524" s="686"/>
      <c r="G524" s="640" t="s">
        <v>186</v>
      </c>
      <c r="H524" s="656">
        <v>56.83</v>
      </c>
      <c r="I524" s="686">
        <f t="shared" ref="I524" si="425">I522+F523</f>
        <v>56885.461999999992</v>
      </c>
      <c r="J524" s="643">
        <v>142.102</v>
      </c>
      <c r="K524" s="686">
        <f t="shared" ref="K524" si="426">F525+F523</f>
        <v>786</v>
      </c>
      <c r="L524" s="656">
        <f t="shared" ref="L524" si="427">K524/2</f>
        <v>393</v>
      </c>
      <c r="M524" s="647">
        <v>217</v>
      </c>
      <c r="N524" s="647">
        <v>220</v>
      </c>
      <c r="O524" s="647">
        <v>438</v>
      </c>
      <c r="P524" s="647">
        <v>214</v>
      </c>
      <c r="Q524" s="647">
        <v>213</v>
      </c>
      <c r="R524" s="647">
        <v>427</v>
      </c>
      <c r="S524" s="647" t="s">
        <v>1136</v>
      </c>
      <c r="T524" s="647" t="s">
        <v>1137</v>
      </c>
      <c r="U524" s="651">
        <v>496387.212</v>
      </c>
      <c r="V524" s="651">
        <v>2446254.94</v>
      </c>
      <c r="W524" s="688" t="s">
        <v>2595</v>
      </c>
      <c r="X524" s="692" t="s">
        <v>194</v>
      </c>
      <c r="Y524" s="673" t="s">
        <v>194</v>
      </c>
      <c r="Z524" s="703" t="s">
        <v>194</v>
      </c>
      <c r="AA524" s="703" t="s">
        <v>194</v>
      </c>
    </row>
    <row r="525" spans="1:27" s="301" customFormat="1" ht="31" customHeight="1" x14ac:dyDescent="0.35">
      <c r="A525" s="281"/>
      <c r="B525" s="700" t="s">
        <v>186</v>
      </c>
      <c r="C525" s="643"/>
      <c r="D525" s="643"/>
      <c r="E525" s="643"/>
      <c r="F525" s="686">
        <v>378</v>
      </c>
      <c r="G525" s="640"/>
      <c r="H525" s="656"/>
      <c r="I525" s="643"/>
      <c r="J525" s="643"/>
      <c r="K525" s="686"/>
      <c r="L525" s="701"/>
      <c r="M525" s="647"/>
      <c r="N525" s="647"/>
      <c r="O525" s="647"/>
      <c r="P525" s="647"/>
      <c r="Q525" s="647"/>
      <c r="R525" s="647"/>
      <c r="S525" s="647"/>
      <c r="T525" s="647"/>
      <c r="U525" s="651"/>
      <c r="V525" s="651"/>
      <c r="W525" s="704" t="s">
        <v>1138</v>
      </c>
      <c r="X525" s="692"/>
      <c r="Y525" s="673"/>
      <c r="Z525" s="703"/>
      <c r="AA525" s="703"/>
    </row>
    <row r="526" spans="1:27" s="301" customFormat="1" ht="31" customHeight="1" x14ac:dyDescent="0.35">
      <c r="A526" s="289">
        <v>259</v>
      </c>
      <c r="B526" s="700" t="s">
        <v>186</v>
      </c>
      <c r="C526" s="643" t="s">
        <v>1139</v>
      </c>
      <c r="D526" s="643" t="s">
        <v>235</v>
      </c>
      <c r="E526" s="643" t="s">
        <v>186</v>
      </c>
      <c r="F526" s="686"/>
      <c r="G526" s="640" t="s">
        <v>186</v>
      </c>
      <c r="H526" s="656">
        <v>50.83</v>
      </c>
      <c r="I526" s="686">
        <f t="shared" ref="I526" si="428">I524+F525</f>
        <v>57263.461999999992</v>
      </c>
      <c r="J526" s="643">
        <v>141.61500000000001</v>
      </c>
      <c r="K526" s="686">
        <f t="shared" ref="K526" si="429">F527+F525</f>
        <v>747</v>
      </c>
      <c r="L526" s="656">
        <f t="shared" ref="L526" si="430">K526/2</f>
        <v>373.5</v>
      </c>
      <c r="M526" s="647">
        <v>158</v>
      </c>
      <c r="N526" s="647">
        <v>165</v>
      </c>
      <c r="O526" s="647">
        <v>323</v>
      </c>
      <c r="P526" s="647">
        <v>167</v>
      </c>
      <c r="Q526" s="647">
        <v>170</v>
      </c>
      <c r="R526" s="647">
        <v>337</v>
      </c>
      <c r="S526" s="647" t="s">
        <v>1140</v>
      </c>
      <c r="T526" s="647" t="s">
        <v>1141</v>
      </c>
      <c r="U526" s="651">
        <v>496761.00799999997</v>
      </c>
      <c r="V526" s="651">
        <v>2446198.7209999999</v>
      </c>
      <c r="W526" s="688" t="s">
        <v>2595</v>
      </c>
      <c r="X526" s="692" t="s">
        <v>194</v>
      </c>
      <c r="Y526" s="673" t="s">
        <v>194</v>
      </c>
      <c r="Z526" s="703" t="s">
        <v>194</v>
      </c>
      <c r="AA526" s="703" t="s">
        <v>194</v>
      </c>
    </row>
    <row r="527" spans="1:27" s="301" customFormat="1" ht="31" customHeight="1" x14ac:dyDescent="0.35">
      <c r="A527" s="281"/>
      <c r="B527" s="700" t="s">
        <v>186</v>
      </c>
      <c r="C527" s="643"/>
      <c r="D527" s="643"/>
      <c r="E527" s="643"/>
      <c r="F527" s="686">
        <v>369</v>
      </c>
      <c r="G527" s="640"/>
      <c r="H527" s="656"/>
      <c r="I527" s="643"/>
      <c r="J527" s="643"/>
      <c r="K527" s="686"/>
      <c r="L527" s="701"/>
      <c r="M527" s="647"/>
      <c r="N527" s="647"/>
      <c r="O527" s="647"/>
      <c r="P527" s="647"/>
      <c r="Q527" s="647"/>
      <c r="R527" s="647"/>
      <c r="S527" s="647"/>
      <c r="T527" s="647"/>
      <c r="U527" s="651"/>
      <c r="V527" s="651"/>
      <c r="W527" s="704" t="s">
        <v>266</v>
      </c>
      <c r="X527" s="692"/>
      <c r="Y527" s="673"/>
      <c r="Z527" s="703"/>
      <c r="AA527" s="703"/>
    </row>
    <row r="528" spans="1:27" s="301" customFormat="1" ht="31" customHeight="1" x14ac:dyDescent="0.35">
      <c r="A528" s="289">
        <v>260</v>
      </c>
      <c r="B528" s="700" t="s">
        <v>186</v>
      </c>
      <c r="C528" s="643" t="s">
        <v>1142</v>
      </c>
      <c r="D528" s="643" t="s">
        <v>45</v>
      </c>
      <c r="E528" s="643" t="s">
        <v>186</v>
      </c>
      <c r="F528" s="686"/>
      <c r="G528" s="640" t="s">
        <v>186</v>
      </c>
      <c r="H528" s="656">
        <v>53.83</v>
      </c>
      <c r="I528" s="686">
        <f t="shared" ref="I528" si="431">I526+F527</f>
        <v>57632.461999999992</v>
      </c>
      <c r="J528" s="643">
        <v>142.66399999999999</v>
      </c>
      <c r="K528" s="686">
        <f t="shared" ref="K528" si="432">F529+F527</f>
        <v>779</v>
      </c>
      <c r="L528" s="656">
        <f t="shared" ref="L528" si="433">K528/2</f>
        <v>389.5</v>
      </c>
      <c r="M528" s="647">
        <v>205</v>
      </c>
      <c r="N528" s="647">
        <v>184</v>
      </c>
      <c r="O528" s="647">
        <v>388</v>
      </c>
      <c r="P528" s="647">
        <v>200</v>
      </c>
      <c r="Q528" s="647">
        <v>190</v>
      </c>
      <c r="R528" s="647">
        <v>389</v>
      </c>
      <c r="S528" s="647" t="s">
        <v>1143</v>
      </c>
      <c r="T528" s="647" t="s">
        <v>1144</v>
      </c>
      <c r="U528" s="651">
        <v>497125.90500000003</v>
      </c>
      <c r="V528" s="651">
        <v>2446143.841</v>
      </c>
      <c r="W528" s="688" t="s">
        <v>2595</v>
      </c>
      <c r="X528" s="692" t="s">
        <v>194</v>
      </c>
      <c r="Y528" s="673" t="s">
        <v>194</v>
      </c>
      <c r="Z528" s="703" t="s">
        <v>194</v>
      </c>
      <c r="AA528" s="703" t="s">
        <v>194</v>
      </c>
    </row>
    <row r="529" spans="1:27" s="301" customFormat="1" ht="31" customHeight="1" x14ac:dyDescent="0.35">
      <c r="A529" s="281"/>
      <c r="B529" s="700" t="s">
        <v>186</v>
      </c>
      <c r="C529" s="643"/>
      <c r="D529" s="643"/>
      <c r="E529" s="643"/>
      <c r="F529" s="686">
        <v>410</v>
      </c>
      <c r="G529" s="640"/>
      <c r="H529" s="656"/>
      <c r="I529" s="643"/>
      <c r="J529" s="643"/>
      <c r="K529" s="686"/>
      <c r="L529" s="701"/>
      <c r="M529" s="647"/>
      <c r="N529" s="647"/>
      <c r="O529" s="647"/>
      <c r="P529" s="647"/>
      <c r="Q529" s="647"/>
      <c r="R529" s="647"/>
      <c r="S529" s="647"/>
      <c r="T529" s="647"/>
      <c r="U529" s="651"/>
      <c r="V529" s="651"/>
      <c r="W529" s="705" t="s">
        <v>1145</v>
      </c>
      <c r="X529" s="692"/>
      <c r="Y529" s="673"/>
      <c r="Z529" s="703"/>
      <c r="AA529" s="703"/>
    </row>
    <row r="530" spans="1:27" s="301" customFormat="1" ht="31" customHeight="1" x14ac:dyDescent="0.35">
      <c r="A530" s="289">
        <v>261</v>
      </c>
      <c r="B530" s="700" t="s">
        <v>186</v>
      </c>
      <c r="C530" s="643" t="s">
        <v>1146</v>
      </c>
      <c r="D530" s="643" t="s">
        <v>49</v>
      </c>
      <c r="E530" s="643" t="s">
        <v>186</v>
      </c>
      <c r="F530" s="686"/>
      <c r="G530" s="640" t="s">
        <v>186</v>
      </c>
      <c r="H530" s="656">
        <v>56.83</v>
      </c>
      <c r="I530" s="686">
        <f t="shared" ref="I530" si="434">I528+F529</f>
        <v>58042.461999999992</v>
      </c>
      <c r="J530" s="643">
        <v>144.62100000000001</v>
      </c>
      <c r="K530" s="686">
        <f t="shared" ref="K530" si="435">F531+F529</f>
        <v>826</v>
      </c>
      <c r="L530" s="656">
        <f t="shared" ref="L530" si="436">K530/2</f>
        <v>413</v>
      </c>
      <c r="M530" s="647">
        <v>227</v>
      </c>
      <c r="N530" s="647">
        <v>205</v>
      </c>
      <c r="O530" s="647">
        <v>432</v>
      </c>
      <c r="P530" s="647">
        <v>222</v>
      </c>
      <c r="Q530" s="647">
        <v>206</v>
      </c>
      <c r="R530" s="647">
        <v>428</v>
      </c>
      <c r="S530" s="647" t="s">
        <v>1147</v>
      </c>
      <c r="T530" s="647" t="s">
        <v>1148</v>
      </c>
      <c r="U530" s="651">
        <v>497531.34499999997</v>
      </c>
      <c r="V530" s="651">
        <v>2446082.8629999999</v>
      </c>
      <c r="W530" s="688" t="s">
        <v>2595</v>
      </c>
      <c r="X530" s="692" t="s">
        <v>194</v>
      </c>
      <c r="Y530" s="673" t="s">
        <v>194</v>
      </c>
      <c r="Z530" s="703" t="s">
        <v>194</v>
      </c>
      <c r="AA530" s="703" t="s">
        <v>194</v>
      </c>
    </row>
    <row r="531" spans="1:27" s="301" customFormat="1" ht="31" customHeight="1" x14ac:dyDescent="0.35">
      <c r="A531" s="281"/>
      <c r="B531" s="700" t="s">
        <v>186</v>
      </c>
      <c r="C531" s="643"/>
      <c r="D531" s="643"/>
      <c r="E531" s="643"/>
      <c r="F531" s="686">
        <v>416</v>
      </c>
      <c r="G531" s="640"/>
      <c r="H531" s="656"/>
      <c r="I531" s="643"/>
      <c r="J531" s="643"/>
      <c r="K531" s="686"/>
      <c r="L531" s="701"/>
      <c r="M531" s="647"/>
      <c r="N531" s="647"/>
      <c r="O531" s="647"/>
      <c r="P531" s="647"/>
      <c r="Q531" s="647"/>
      <c r="R531" s="647"/>
      <c r="S531" s="647"/>
      <c r="T531" s="647"/>
      <c r="U531" s="651"/>
      <c r="V531" s="651"/>
      <c r="W531" s="704" t="s">
        <v>1149</v>
      </c>
      <c r="X531" s="692"/>
      <c r="Y531" s="673"/>
      <c r="Z531" s="703"/>
      <c r="AA531" s="703"/>
    </row>
    <row r="532" spans="1:27" s="301" customFormat="1" ht="31" customHeight="1" x14ac:dyDescent="0.35">
      <c r="A532" s="289">
        <v>262</v>
      </c>
      <c r="B532" s="700" t="s">
        <v>1150</v>
      </c>
      <c r="C532" s="700" t="s">
        <v>2768</v>
      </c>
      <c r="D532" s="643" t="s">
        <v>224</v>
      </c>
      <c r="E532" s="643" t="s">
        <v>1151</v>
      </c>
      <c r="F532" s="686"/>
      <c r="G532" s="686">
        <f>SUM(F523:F531)</f>
        <v>1981</v>
      </c>
      <c r="H532" s="656">
        <v>48.32</v>
      </c>
      <c r="I532" s="686">
        <f t="shared" ref="I532" si="437">I530+F531</f>
        <v>58458.461999999992</v>
      </c>
      <c r="J532" s="643">
        <v>148.60599999999999</v>
      </c>
      <c r="K532" s="686">
        <f t="shared" ref="K532" si="438">F533+F531</f>
        <v>808</v>
      </c>
      <c r="L532" s="656">
        <f t="shared" ref="L532" si="439">K532/2</f>
        <v>404</v>
      </c>
      <c r="M532" s="647">
        <v>213</v>
      </c>
      <c r="N532" s="647">
        <v>201</v>
      </c>
      <c r="O532" s="647">
        <v>413</v>
      </c>
      <c r="P532" s="647">
        <v>212</v>
      </c>
      <c r="Q532" s="647">
        <v>200</v>
      </c>
      <c r="R532" s="647">
        <v>412</v>
      </c>
      <c r="S532" s="647" t="s">
        <v>1152</v>
      </c>
      <c r="T532" s="647" t="s">
        <v>1153</v>
      </c>
      <c r="U532" s="651">
        <v>497942.47200000001</v>
      </c>
      <c r="V532" s="651">
        <v>2446021.0299999998</v>
      </c>
      <c r="W532" s="688" t="s">
        <v>2595</v>
      </c>
      <c r="X532" s="692" t="s">
        <v>194</v>
      </c>
      <c r="Y532" s="673" t="s">
        <v>194</v>
      </c>
      <c r="Z532" s="703" t="s">
        <v>194</v>
      </c>
      <c r="AA532" s="703" t="s">
        <v>194</v>
      </c>
    </row>
    <row r="533" spans="1:27" s="301" customFormat="1" ht="31" customHeight="1" x14ac:dyDescent="0.35">
      <c r="A533" s="281"/>
      <c r="B533" s="700" t="s">
        <v>186</v>
      </c>
      <c r="C533" s="643"/>
      <c r="D533" s="643"/>
      <c r="E533" s="643"/>
      <c r="F533" s="686">
        <v>392</v>
      </c>
      <c r="G533" s="640"/>
      <c r="H533" s="656"/>
      <c r="I533" s="643"/>
      <c r="J533" s="643"/>
      <c r="K533" s="686"/>
      <c r="L533" s="701"/>
      <c r="M533" s="647"/>
      <c r="N533" s="647"/>
      <c r="O533" s="647"/>
      <c r="P533" s="647"/>
      <c r="Q533" s="647"/>
      <c r="R533" s="647"/>
      <c r="S533" s="647"/>
      <c r="T533" s="647"/>
      <c r="U533" s="651"/>
      <c r="V533" s="651"/>
      <c r="W533" s="704" t="s">
        <v>464</v>
      </c>
      <c r="X533" s="692"/>
      <c r="Y533" s="673"/>
      <c r="Z533" s="703"/>
      <c r="AA533" s="703"/>
    </row>
    <row r="534" spans="1:27" s="301" customFormat="1" ht="31" customHeight="1" x14ac:dyDescent="0.35">
      <c r="A534" s="289">
        <v>263</v>
      </c>
      <c r="B534" s="700" t="s">
        <v>186</v>
      </c>
      <c r="C534" s="643" t="s">
        <v>1154</v>
      </c>
      <c r="D534" s="643" t="s">
        <v>230</v>
      </c>
      <c r="E534" s="643" t="s">
        <v>186</v>
      </c>
      <c r="F534" s="686"/>
      <c r="G534" s="640" t="s">
        <v>186</v>
      </c>
      <c r="H534" s="656">
        <v>55.33</v>
      </c>
      <c r="I534" s="686">
        <f t="shared" ref="I534" si="440">I532+F533</f>
        <v>58850.461999999992</v>
      </c>
      <c r="J534" s="643">
        <v>146.12200000000001</v>
      </c>
      <c r="K534" s="686">
        <f t="shared" ref="K534" si="441">F535+F533</f>
        <v>773</v>
      </c>
      <c r="L534" s="656">
        <f t="shared" ref="L534" si="442">K534/2</f>
        <v>386.5</v>
      </c>
      <c r="M534" s="647">
        <v>192</v>
      </c>
      <c r="N534" s="647">
        <v>216</v>
      </c>
      <c r="O534" s="647">
        <v>409</v>
      </c>
      <c r="P534" s="647">
        <v>194</v>
      </c>
      <c r="Q534" s="647">
        <v>210</v>
      </c>
      <c r="R534" s="647">
        <v>404</v>
      </c>
      <c r="S534" s="647" t="s">
        <v>1155</v>
      </c>
      <c r="T534" s="647" t="s">
        <v>1156</v>
      </c>
      <c r="U534" s="651">
        <v>498277.03600000002</v>
      </c>
      <c r="V534" s="651">
        <v>2445816.7489999998</v>
      </c>
      <c r="W534" s="688" t="s">
        <v>2595</v>
      </c>
      <c r="X534" s="692" t="s">
        <v>194</v>
      </c>
      <c r="Y534" s="673" t="s">
        <v>194</v>
      </c>
      <c r="Z534" s="703" t="s">
        <v>194</v>
      </c>
      <c r="AA534" s="703" t="s">
        <v>194</v>
      </c>
    </row>
    <row r="535" spans="1:27" s="301" customFormat="1" ht="31" customHeight="1" x14ac:dyDescent="0.35">
      <c r="A535" s="281"/>
      <c r="B535" s="700" t="s">
        <v>186</v>
      </c>
      <c r="C535" s="643"/>
      <c r="D535" s="643"/>
      <c r="E535" s="643"/>
      <c r="F535" s="686">
        <v>381</v>
      </c>
      <c r="G535" s="640"/>
      <c r="H535" s="656"/>
      <c r="I535" s="643"/>
      <c r="J535" s="643"/>
      <c r="K535" s="686"/>
      <c r="L535" s="701"/>
      <c r="M535" s="647"/>
      <c r="N535" s="647"/>
      <c r="O535" s="647"/>
      <c r="P535" s="647"/>
      <c r="Q535" s="647"/>
      <c r="R535" s="647"/>
      <c r="S535" s="647"/>
      <c r="T535" s="647"/>
      <c r="U535" s="651"/>
      <c r="V535" s="651"/>
      <c r="W535" s="704" t="s">
        <v>1157</v>
      </c>
      <c r="X535" s="692"/>
      <c r="Y535" s="673"/>
      <c r="Z535" s="703"/>
      <c r="AA535" s="703"/>
    </row>
    <row r="536" spans="1:27" s="301" customFormat="1" ht="31" customHeight="1" x14ac:dyDescent="0.35">
      <c r="A536" s="289">
        <v>264</v>
      </c>
      <c r="B536" s="700" t="s">
        <v>186</v>
      </c>
      <c r="C536" s="643" t="s">
        <v>1158</v>
      </c>
      <c r="D536" s="643" t="s">
        <v>45</v>
      </c>
      <c r="E536" s="643" t="s">
        <v>186</v>
      </c>
      <c r="F536" s="686"/>
      <c r="G536" s="640" t="s">
        <v>186</v>
      </c>
      <c r="H536" s="656">
        <v>53.83</v>
      </c>
      <c r="I536" s="686">
        <f t="shared" ref="I536" si="443">I534+F535</f>
        <v>59231.461999999992</v>
      </c>
      <c r="J536" s="643">
        <v>142.28100000000001</v>
      </c>
      <c r="K536" s="686">
        <f t="shared" ref="K536" si="444">F537+F535</f>
        <v>761</v>
      </c>
      <c r="L536" s="656">
        <f t="shared" ref="L536" si="445">K536/2</f>
        <v>380.5</v>
      </c>
      <c r="M536" s="647">
        <v>166</v>
      </c>
      <c r="N536" s="647">
        <v>198</v>
      </c>
      <c r="O536" s="647">
        <v>363</v>
      </c>
      <c r="P536" s="647">
        <v>172</v>
      </c>
      <c r="Q536" s="647">
        <v>196</v>
      </c>
      <c r="R536" s="647">
        <v>368</v>
      </c>
      <c r="S536" s="647" t="s">
        <v>1159</v>
      </c>
      <c r="T536" s="647" t="s">
        <v>1160</v>
      </c>
      <c r="U536" s="651">
        <v>498602.212</v>
      </c>
      <c r="V536" s="651">
        <v>2445618.2000000002</v>
      </c>
      <c r="W536" s="688" t="s">
        <v>2596</v>
      </c>
      <c r="X536" s="692" t="s">
        <v>194</v>
      </c>
      <c r="Y536" s="673" t="s">
        <v>194</v>
      </c>
      <c r="Z536" s="703" t="s">
        <v>194</v>
      </c>
      <c r="AA536" s="703" t="s">
        <v>194</v>
      </c>
    </row>
    <row r="537" spans="1:27" s="301" customFormat="1" ht="31" customHeight="1" x14ac:dyDescent="0.35">
      <c r="A537" s="281"/>
      <c r="B537" s="700" t="s">
        <v>186</v>
      </c>
      <c r="C537" s="643"/>
      <c r="D537" s="643"/>
      <c r="E537" s="643"/>
      <c r="F537" s="686">
        <v>380</v>
      </c>
      <c r="G537" s="640"/>
      <c r="H537" s="656"/>
      <c r="I537" s="686"/>
      <c r="J537" s="643"/>
      <c r="K537" s="686"/>
      <c r="L537" s="701"/>
      <c r="M537" s="647"/>
      <c r="N537" s="647"/>
      <c r="O537" s="647"/>
      <c r="P537" s="647"/>
      <c r="Q537" s="647"/>
      <c r="R537" s="647"/>
      <c r="S537" s="647"/>
      <c r="T537" s="647"/>
      <c r="U537" s="651"/>
      <c r="V537" s="651"/>
      <c r="W537" s="704" t="s">
        <v>527</v>
      </c>
      <c r="X537" s="692"/>
      <c r="Y537" s="673"/>
      <c r="Z537" s="703"/>
      <c r="AA537" s="703"/>
    </row>
    <row r="538" spans="1:27" s="301" customFormat="1" ht="31" customHeight="1" x14ac:dyDescent="0.35">
      <c r="A538" s="289">
        <v>265</v>
      </c>
      <c r="B538" s="700" t="s">
        <v>186</v>
      </c>
      <c r="C538" s="643" t="s">
        <v>1161</v>
      </c>
      <c r="D538" s="643" t="s">
        <v>45</v>
      </c>
      <c r="E538" s="643" t="s">
        <v>186</v>
      </c>
      <c r="F538" s="686"/>
      <c r="G538" s="640" t="s">
        <v>186</v>
      </c>
      <c r="H538" s="656">
        <v>53.83</v>
      </c>
      <c r="I538" s="686">
        <f>I536+F537</f>
        <v>59611.461999999992</v>
      </c>
      <c r="J538" s="643">
        <v>140.72399999999999</v>
      </c>
      <c r="K538" s="686">
        <f t="shared" ref="K538" si="446">F539+F537</f>
        <v>777</v>
      </c>
      <c r="L538" s="656">
        <f t="shared" ref="L538" si="447">K538/2</f>
        <v>388.5</v>
      </c>
      <c r="M538" s="647">
        <v>183</v>
      </c>
      <c r="N538" s="647">
        <v>205</v>
      </c>
      <c r="O538" s="647">
        <v>388</v>
      </c>
      <c r="P538" s="647">
        <v>185</v>
      </c>
      <c r="Q538" s="647">
        <v>204</v>
      </c>
      <c r="R538" s="647">
        <v>389</v>
      </c>
      <c r="S538" s="647" t="s">
        <v>1162</v>
      </c>
      <c r="T538" s="647" t="s">
        <v>1163</v>
      </c>
      <c r="U538" s="651">
        <v>498926.53399999999</v>
      </c>
      <c r="V538" s="651">
        <v>2445420.1719999998</v>
      </c>
      <c r="W538" s="688" t="s">
        <v>2596</v>
      </c>
      <c r="X538" s="692" t="s">
        <v>194</v>
      </c>
      <c r="Y538" s="673" t="s">
        <v>194</v>
      </c>
      <c r="Z538" s="703" t="s">
        <v>194</v>
      </c>
      <c r="AA538" s="703" t="s">
        <v>194</v>
      </c>
    </row>
    <row r="539" spans="1:27" s="301" customFormat="1" ht="31" customHeight="1" x14ac:dyDescent="0.35">
      <c r="A539" s="281"/>
      <c r="B539" s="700" t="s">
        <v>186</v>
      </c>
      <c r="C539" s="643"/>
      <c r="D539" s="643"/>
      <c r="E539" s="643"/>
      <c r="F539" s="686">
        <v>397</v>
      </c>
      <c r="G539" s="640"/>
      <c r="H539" s="656"/>
      <c r="I539" s="686"/>
      <c r="J539" s="643"/>
      <c r="K539" s="686"/>
      <c r="L539" s="701"/>
      <c r="M539" s="647"/>
      <c r="N539" s="647"/>
      <c r="O539" s="647"/>
      <c r="P539" s="647"/>
      <c r="Q539" s="647"/>
      <c r="R539" s="647"/>
      <c r="S539" s="647"/>
      <c r="T539" s="647"/>
      <c r="U539" s="651"/>
      <c r="V539" s="651"/>
      <c r="W539" s="704" t="s">
        <v>1164</v>
      </c>
      <c r="X539" s="692"/>
      <c r="Y539" s="673"/>
      <c r="Z539" s="703"/>
      <c r="AA539" s="703"/>
    </row>
    <row r="540" spans="1:27" s="301" customFormat="1" ht="31" customHeight="1" x14ac:dyDescent="0.35">
      <c r="A540" s="289">
        <v>266</v>
      </c>
      <c r="B540" s="700" t="s">
        <v>186</v>
      </c>
      <c r="C540" s="643" t="s">
        <v>1165</v>
      </c>
      <c r="D540" s="643" t="s">
        <v>45</v>
      </c>
      <c r="E540" s="643" t="s">
        <v>186</v>
      </c>
      <c r="F540" s="686"/>
      <c r="G540" s="640"/>
      <c r="H540" s="656">
        <v>53.83</v>
      </c>
      <c r="I540" s="686">
        <f>I538+F539</f>
        <v>60008.461999999992</v>
      </c>
      <c r="J540" s="643">
        <v>139.322</v>
      </c>
      <c r="K540" s="686">
        <f t="shared" ref="K540" si="448">F541+F539</f>
        <v>804</v>
      </c>
      <c r="L540" s="656">
        <f t="shared" ref="L540" si="449">K540/2</f>
        <v>402</v>
      </c>
      <c r="M540" s="647">
        <v>193</v>
      </c>
      <c r="N540" s="647">
        <v>190</v>
      </c>
      <c r="O540" s="647">
        <v>383</v>
      </c>
      <c r="P540" s="647">
        <v>194</v>
      </c>
      <c r="Q540" s="647">
        <v>194</v>
      </c>
      <c r="R540" s="647">
        <v>389</v>
      </c>
      <c r="S540" s="647" t="s">
        <v>1166</v>
      </c>
      <c r="T540" s="647" t="s">
        <v>1167</v>
      </c>
      <c r="U540" s="651">
        <v>499265.36599999998</v>
      </c>
      <c r="V540" s="651">
        <v>2445213.2850000001</v>
      </c>
      <c r="W540" s="688" t="s">
        <v>2597</v>
      </c>
      <c r="X540" s="692" t="s">
        <v>194</v>
      </c>
      <c r="Y540" s="673" t="s">
        <v>194</v>
      </c>
      <c r="Z540" s="703" t="s">
        <v>194</v>
      </c>
      <c r="AA540" s="703" t="s">
        <v>194</v>
      </c>
    </row>
    <row r="541" spans="1:27" s="301" customFormat="1" ht="31" customHeight="1" x14ac:dyDescent="0.35">
      <c r="A541" s="281"/>
      <c r="B541" s="700" t="s">
        <v>186</v>
      </c>
      <c r="C541" s="643"/>
      <c r="D541" s="643"/>
      <c r="E541" s="643"/>
      <c r="F541" s="686">
        <v>407</v>
      </c>
      <c r="G541" s="640"/>
      <c r="H541" s="656"/>
      <c r="I541" s="686"/>
      <c r="J541" s="643"/>
      <c r="K541" s="686"/>
      <c r="L541" s="701"/>
      <c r="M541" s="647"/>
      <c r="N541" s="647"/>
      <c r="O541" s="647"/>
      <c r="P541" s="647"/>
      <c r="Q541" s="647"/>
      <c r="R541" s="647"/>
      <c r="S541" s="647"/>
      <c r="T541" s="647"/>
      <c r="U541" s="651"/>
      <c r="V541" s="651"/>
      <c r="W541" s="704" t="s">
        <v>1168</v>
      </c>
      <c r="X541" s="692"/>
      <c r="Y541" s="673"/>
      <c r="Z541" s="703"/>
      <c r="AA541" s="703"/>
    </row>
    <row r="542" spans="1:27" s="301" customFormat="1" ht="31" customHeight="1" x14ac:dyDescent="0.35">
      <c r="A542" s="289">
        <v>267</v>
      </c>
      <c r="B542" s="700" t="s">
        <v>186</v>
      </c>
      <c r="C542" s="643" t="s">
        <v>1169</v>
      </c>
      <c r="D542" s="643" t="s">
        <v>49</v>
      </c>
      <c r="E542" s="643" t="s">
        <v>186</v>
      </c>
      <c r="F542" s="686"/>
      <c r="G542" s="706"/>
      <c r="H542" s="656">
        <v>56.83</v>
      </c>
      <c r="I542" s="686">
        <f>I540+F541</f>
        <v>60415.461999999992</v>
      </c>
      <c r="J542" s="643">
        <v>139.38900000000001</v>
      </c>
      <c r="K542" s="686">
        <f t="shared" ref="K542" si="450">F543+F541</f>
        <v>819.8</v>
      </c>
      <c r="L542" s="656">
        <f t="shared" ref="L542" si="451">K542/2</f>
        <v>409.9</v>
      </c>
      <c r="M542" s="647">
        <v>218</v>
      </c>
      <c r="N542" s="647">
        <v>217</v>
      </c>
      <c r="O542" s="647">
        <v>435</v>
      </c>
      <c r="P542" s="647">
        <v>214</v>
      </c>
      <c r="Q542" s="647">
        <v>215</v>
      </c>
      <c r="R542" s="647">
        <v>430</v>
      </c>
      <c r="S542" s="647" t="s">
        <v>1170</v>
      </c>
      <c r="T542" s="647" t="s">
        <v>1171</v>
      </c>
      <c r="U542" s="651">
        <v>499612.73200000002</v>
      </c>
      <c r="V542" s="651">
        <v>2445001.1869999999</v>
      </c>
      <c r="W542" s="688" t="s">
        <v>2597</v>
      </c>
      <c r="X542" s="692" t="s">
        <v>194</v>
      </c>
      <c r="Y542" s="673" t="s">
        <v>194</v>
      </c>
      <c r="Z542" s="703" t="s">
        <v>194</v>
      </c>
      <c r="AA542" s="703" t="s">
        <v>194</v>
      </c>
    </row>
    <row r="543" spans="1:27" s="301" customFormat="1" ht="31" customHeight="1" x14ac:dyDescent="0.35">
      <c r="A543" s="281"/>
      <c r="B543" s="700" t="s">
        <v>186</v>
      </c>
      <c r="C543" s="643"/>
      <c r="D543" s="643"/>
      <c r="E543" s="643"/>
      <c r="F543" s="686">
        <v>412.8</v>
      </c>
      <c r="G543" s="640"/>
      <c r="H543" s="656"/>
      <c r="I543" s="686"/>
      <c r="J543" s="643"/>
      <c r="K543" s="686"/>
      <c r="L543" s="701"/>
      <c r="M543" s="647"/>
      <c r="N543" s="647"/>
      <c r="O543" s="647"/>
      <c r="P543" s="647"/>
      <c r="Q543" s="647"/>
      <c r="R543" s="647"/>
      <c r="S543" s="647"/>
      <c r="T543" s="647"/>
      <c r="U543" s="651"/>
      <c r="V543" s="651"/>
      <c r="W543" s="704" t="s">
        <v>1172</v>
      </c>
      <c r="X543" s="692"/>
      <c r="Y543" s="673"/>
      <c r="Z543" s="703"/>
      <c r="AA543" s="703"/>
    </row>
    <row r="544" spans="1:27" s="301" customFormat="1" ht="31" customHeight="1" x14ac:dyDescent="0.35">
      <c r="A544" s="289">
        <v>268</v>
      </c>
      <c r="B544" s="647" t="s">
        <v>1173</v>
      </c>
      <c r="C544" s="647" t="s">
        <v>2769</v>
      </c>
      <c r="D544" s="647" t="s">
        <v>346</v>
      </c>
      <c r="E544" s="647" t="s">
        <v>1174</v>
      </c>
      <c r="F544" s="648"/>
      <c r="G544" s="649"/>
      <c r="H544" s="647">
        <v>48.32</v>
      </c>
      <c r="I544" s="686">
        <v>0</v>
      </c>
      <c r="J544" s="647">
        <v>140.018</v>
      </c>
      <c r="K544" s="650">
        <f>413+F545</f>
        <v>834</v>
      </c>
      <c r="L544" s="656">
        <f>K544/2</f>
        <v>417</v>
      </c>
      <c r="M544" s="647">
        <v>196</v>
      </c>
      <c r="N544" s="647">
        <v>190</v>
      </c>
      <c r="O544" s="647">
        <v>386</v>
      </c>
      <c r="P544" s="647">
        <v>199</v>
      </c>
      <c r="Q544" s="647">
        <v>196</v>
      </c>
      <c r="R544" s="647">
        <v>395</v>
      </c>
      <c r="S544" s="647" t="s">
        <v>2661</v>
      </c>
      <c r="T544" s="647" t="s">
        <v>2662</v>
      </c>
      <c r="U544" s="651">
        <v>499965.04800000001</v>
      </c>
      <c r="V544" s="651">
        <v>2444786.0660000001</v>
      </c>
      <c r="W544" s="643"/>
      <c r="X544" s="692" t="s">
        <v>194</v>
      </c>
      <c r="Y544" s="673" t="s">
        <v>194</v>
      </c>
      <c r="Z544" s="703" t="s">
        <v>194</v>
      </c>
      <c r="AA544" s="703" t="s">
        <v>194</v>
      </c>
    </row>
    <row r="545" spans="1:27" s="301" customFormat="1" ht="31" customHeight="1" x14ac:dyDescent="0.35">
      <c r="A545" s="281"/>
      <c r="B545" s="647" t="s">
        <v>186</v>
      </c>
      <c r="C545" s="647"/>
      <c r="D545" s="647"/>
      <c r="E545" s="647"/>
      <c r="F545" s="652">
        <v>421</v>
      </c>
      <c r="G545" s="649"/>
      <c r="H545" s="647"/>
      <c r="I545" s="686"/>
      <c r="J545" s="647"/>
      <c r="K545" s="650"/>
      <c r="L545" s="649"/>
      <c r="M545" s="647"/>
      <c r="N545" s="647"/>
      <c r="O545" s="647"/>
      <c r="P545" s="647"/>
      <c r="Q545" s="647"/>
      <c r="R545" s="647"/>
      <c r="S545" s="647"/>
      <c r="T545" s="647"/>
      <c r="U545" s="651"/>
      <c r="V545" s="651"/>
      <c r="W545" s="647" t="s">
        <v>485</v>
      </c>
      <c r="X545" s="692"/>
      <c r="Y545" s="673"/>
      <c r="Z545" s="669"/>
      <c r="AA545" s="669"/>
    </row>
    <row r="546" spans="1:27" s="301" customFormat="1" ht="31" customHeight="1" x14ac:dyDescent="0.35">
      <c r="A546" s="289">
        <v>269</v>
      </c>
      <c r="B546" s="647" t="s">
        <v>186</v>
      </c>
      <c r="C546" s="647" t="s">
        <v>1175</v>
      </c>
      <c r="D546" s="647" t="s">
        <v>495</v>
      </c>
      <c r="E546" s="647" t="s">
        <v>186</v>
      </c>
      <c r="F546" s="652"/>
      <c r="G546" s="649"/>
      <c r="H546" s="647">
        <v>58.33</v>
      </c>
      <c r="I546" s="686">
        <f>I544+F545</f>
        <v>421</v>
      </c>
      <c r="J546" s="647">
        <v>140.304</v>
      </c>
      <c r="K546" s="650">
        <f>F545+F547</f>
        <v>845</v>
      </c>
      <c r="L546" s="656">
        <f>K546/2</f>
        <v>422.5</v>
      </c>
      <c r="M546" s="647">
        <v>232</v>
      </c>
      <c r="N546" s="647">
        <v>231</v>
      </c>
      <c r="O546" s="647">
        <v>463</v>
      </c>
      <c r="P546" s="647">
        <v>227</v>
      </c>
      <c r="Q546" s="647">
        <v>227</v>
      </c>
      <c r="R546" s="647">
        <v>454</v>
      </c>
      <c r="S546" s="647" t="s">
        <v>2663</v>
      </c>
      <c r="T546" s="647" t="s">
        <v>2664</v>
      </c>
      <c r="U546" s="651">
        <v>500364.84899999999</v>
      </c>
      <c r="V546" s="651">
        <v>2444654.1570000001</v>
      </c>
      <c r="W546" s="647"/>
      <c r="X546" s="692" t="s">
        <v>194</v>
      </c>
      <c r="Y546" s="673" t="s">
        <v>1176</v>
      </c>
      <c r="Z546" s="669" t="s">
        <v>195</v>
      </c>
      <c r="AA546" s="669" t="s">
        <v>195</v>
      </c>
    </row>
    <row r="547" spans="1:27" s="301" customFormat="1" ht="31" customHeight="1" x14ac:dyDescent="0.35">
      <c r="A547" s="281"/>
      <c r="B547" s="647" t="s">
        <v>186</v>
      </c>
      <c r="C547" s="647"/>
      <c r="D547" s="647"/>
      <c r="E547" s="647"/>
      <c r="F547" s="652">
        <v>424</v>
      </c>
      <c r="G547" s="649"/>
      <c r="H547" s="647"/>
      <c r="I547" s="686"/>
      <c r="J547" s="647"/>
      <c r="K547" s="650"/>
      <c r="L547" s="649"/>
      <c r="M547" s="647"/>
      <c r="N547" s="647"/>
      <c r="O547" s="647"/>
      <c r="P547" s="647"/>
      <c r="Q547" s="647"/>
      <c r="R547" s="647"/>
      <c r="S547" s="647"/>
      <c r="T547" s="647"/>
      <c r="U547" s="651"/>
      <c r="V547" s="651"/>
      <c r="W547" s="647" t="s">
        <v>2665</v>
      </c>
      <c r="X547" s="692"/>
      <c r="Y547" s="673"/>
      <c r="Z547" s="669"/>
      <c r="AA547" s="669"/>
    </row>
    <row r="548" spans="1:27" s="301" customFormat="1" ht="31" customHeight="1" x14ac:dyDescent="0.35">
      <c r="A548" s="289">
        <v>270</v>
      </c>
      <c r="B548" s="647" t="s">
        <v>186</v>
      </c>
      <c r="C548" s="647" t="s">
        <v>1177</v>
      </c>
      <c r="D548" s="647" t="s">
        <v>45</v>
      </c>
      <c r="E548" s="647" t="s">
        <v>186</v>
      </c>
      <c r="F548" s="652"/>
      <c r="G548" s="649"/>
      <c r="H548" s="647">
        <v>53.83</v>
      </c>
      <c r="I548" s="686">
        <f>I546+F547</f>
        <v>845</v>
      </c>
      <c r="J548" s="647">
        <v>140.398</v>
      </c>
      <c r="K548" s="650">
        <f>F547+F549</f>
        <v>842</v>
      </c>
      <c r="L548" s="656">
        <f>K548/2</f>
        <v>421</v>
      </c>
      <c r="M548" s="647">
        <v>194</v>
      </c>
      <c r="N548" s="647">
        <v>197</v>
      </c>
      <c r="O548" s="647">
        <v>391</v>
      </c>
      <c r="P548" s="647">
        <v>199</v>
      </c>
      <c r="Q548" s="647">
        <v>201</v>
      </c>
      <c r="R548" s="647">
        <v>400</v>
      </c>
      <c r="S548" s="647" t="s">
        <v>2666</v>
      </c>
      <c r="T548" s="647" t="s">
        <v>2667</v>
      </c>
      <c r="U548" s="651">
        <v>500767.49900000001</v>
      </c>
      <c r="V548" s="651">
        <v>2444521.3080000002</v>
      </c>
      <c r="W548" s="647"/>
      <c r="X548" s="692" t="s">
        <v>194</v>
      </c>
      <c r="Y548" s="673" t="s">
        <v>1176</v>
      </c>
      <c r="Z548" s="669" t="s">
        <v>195</v>
      </c>
      <c r="AA548" s="669" t="s">
        <v>195</v>
      </c>
    </row>
    <row r="549" spans="1:27" s="301" customFormat="1" ht="31" customHeight="1" x14ac:dyDescent="0.35">
      <c r="A549" s="281"/>
      <c r="B549" s="647" t="s">
        <v>186</v>
      </c>
      <c r="C549" s="647"/>
      <c r="D549" s="647"/>
      <c r="E549" s="647"/>
      <c r="F549" s="653">
        <v>418</v>
      </c>
      <c r="G549" s="649"/>
      <c r="H549" s="647"/>
      <c r="I549" s="686"/>
      <c r="J549" s="647"/>
      <c r="K549" s="650"/>
      <c r="L549" s="649"/>
      <c r="M549" s="647"/>
      <c r="N549" s="647"/>
      <c r="O549" s="647"/>
      <c r="P549" s="647"/>
      <c r="Q549" s="647"/>
      <c r="R549" s="647"/>
      <c r="S549" s="647"/>
      <c r="T549" s="647"/>
      <c r="U549" s="651"/>
      <c r="V549" s="651"/>
      <c r="W549" s="654" t="s">
        <v>2668</v>
      </c>
      <c r="X549" s="692"/>
      <c r="Y549" s="673"/>
      <c r="Z549" s="669"/>
      <c r="AA549" s="669"/>
    </row>
    <row r="550" spans="1:27" s="301" customFormat="1" ht="31" customHeight="1" x14ac:dyDescent="0.35">
      <c r="A550" s="289">
        <v>271</v>
      </c>
      <c r="B550" s="647" t="s">
        <v>186</v>
      </c>
      <c r="C550" s="647" t="s">
        <v>1178</v>
      </c>
      <c r="D550" s="647" t="s">
        <v>49</v>
      </c>
      <c r="E550" s="647" t="s">
        <v>186</v>
      </c>
      <c r="F550" s="652"/>
      <c r="G550" s="649"/>
      <c r="H550" s="647">
        <v>56.83</v>
      </c>
      <c r="I550" s="686">
        <f>I548+F549</f>
        <v>1263</v>
      </c>
      <c r="J550" s="647">
        <v>140.22800000000001</v>
      </c>
      <c r="K550" s="650">
        <f>F549+F551</f>
        <v>842</v>
      </c>
      <c r="L550" s="656">
        <f>K550/2</f>
        <v>421</v>
      </c>
      <c r="M550" s="647">
        <v>222</v>
      </c>
      <c r="N550" s="647">
        <v>219</v>
      </c>
      <c r="O550" s="647">
        <v>441</v>
      </c>
      <c r="P550" s="647">
        <v>219</v>
      </c>
      <c r="Q550" s="647">
        <v>218</v>
      </c>
      <c r="R550" s="647">
        <v>437</v>
      </c>
      <c r="S550" s="647" t="s">
        <v>2669</v>
      </c>
      <c r="T550" s="647" t="s">
        <v>2670</v>
      </c>
      <c r="U550" s="651">
        <v>501164.45199999999</v>
      </c>
      <c r="V550" s="651">
        <v>2444390.3390000002</v>
      </c>
      <c r="W550" s="647"/>
      <c r="X550" s="692" t="s">
        <v>194</v>
      </c>
      <c r="Y550" s="673" t="s">
        <v>1176</v>
      </c>
      <c r="Z550" s="669" t="s">
        <v>195</v>
      </c>
      <c r="AA550" s="669" t="s">
        <v>195</v>
      </c>
    </row>
    <row r="551" spans="1:27" s="301" customFormat="1" ht="31" customHeight="1" x14ac:dyDescent="0.35">
      <c r="A551" s="281"/>
      <c r="B551" s="647" t="s">
        <v>186</v>
      </c>
      <c r="C551" s="647"/>
      <c r="D551" s="647"/>
      <c r="E551" s="647"/>
      <c r="F551" s="652">
        <v>424</v>
      </c>
      <c r="G551" s="649"/>
      <c r="H551" s="647"/>
      <c r="I551" s="686"/>
      <c r="J551" s="647"/>
      <c r="K551" s="650"/>
      <c r="L551" s="649"/>
      <c r="M551" s="647"/>
      <c r="N551" s="647"/>
      <c r="O551" s="647"/>
      <c r="P551" s="647"/>
      <c r="Q551" s="647"/>
      <c r="R551" s="647"/>
      <c r="S551" s="647"/>
      <c r="T551" s="647"/>
      <c r="U551" s="651"/>
      <c r="V551" s="651"/>
      <c r="W551" s="647" t="s">
        <v>2671</v>
      </c>
      <c r="X551" s="692"/>
      <c r="Y551" s="673"/>
      <c r="Z551" s="669"/>
      <c r="AA551" s="669"/>
    </row>
    <row r="552" spans="1:27" s="301" customFormat="1" ht="31" customHeight="1" x14ac:dyDescent="0.35">
      <c r="A552" s="289">
        <v>272</v>
      </c>
      <c r="B552" s="647" t="s">
        <v>186</v>
      </c>
      <c r="C552" s="647" t="s">
        <v>1179</v>
      </c>
      <c r="D552" s="647" t="s">
        <v>230</v>
      </c>
      <c r="E552" s="647" t="s">
        <v>186</v>
      </c>
      <c r="F552" s="652"/>
      <c r="G552" s="649"/>
      <c r="H552" s="647">
        <v>55.33</v>
      </c>
      <c r="I552" s="686">
        <f>I550+F551</f>
        <v>1687</v>
      </c>
      <c r="J552" s="647">
        <v>140.167</v>
      </c>
      <c r="K552" s="650">
        <f>F551+F553</f>
        <v>833</v>
      </c>
      <c r="L552" s="656">
        <f>K552/2</f>
        <v>416.5</v>
      </c>
      <c r="M552" s="647">
        <v>206</v>
      </c>
      <c r="N552" s="647">
        <v>210</v>
      </c>
      <c r="O552" s="647">
        <v>416</v>
      </c>
      <c r="P552" s="647">
        <v>208</v>
      </c>
      <c r="Q552" s="647">
        <v>209</v>
      </c>
      <c r="R552" s="647">
        <v>417</v>
      </c>
      <c r="S552" s="647" t="s">
        <v>2672</v>
      </c>
      <c r="T552" s="647" t="s">
        <v>2673</v>
      </c>
      <c r="U552" s="651">
        <v>501567.10200000001</v>
      </c>
      <c r="V552" s="651">
        <v>2444257.4900000002</v>
      </c>
      <c r="W552" s="647"/>
      <c r="X552" s="692" t="s">
        <v>194</v>
      </c>
      <c r="Y552" s="673" t="s">
        <v>1176</v>
      </c>
      <c r="Z552" s="669" t="s">
        <v>195</v>
      </c>
      <c r="AA552" s="669" t="s">
        <v>195</v>
      </c>
    </row>
    <row r="553" spans="1:27" s="301" customFormat="1" ht="31" customHeight="1" x14ac:dyDescent="0.35">
      <c r="A553" s="281"/>
      <c r="B553" s="647" t="s">
        <v>186</v>
      </c>
      <c r="C553" s="647"/>
      <c r="D553" s="647"/>
      <c r="E553" s="647"/>
      <c r="F553" s="652">
        <v>409</v>
      </c>
      <c r="G553" s="649"/>
      <c r="H553" s="647"/>
      <c r="I553" s="686"/>
      <c r="J553" s="647"/>
      <c r="K553" s="650"/>
      <c r="L553" s="649"/>
      <c r="M553" s="647"/>
      <c r="N553" s="647"/>
      <c r="O553" s="647"/>
      <c r="P553" s="647"/>
      <c r="Q553" s="647"/>
      <c r="R553" s="647"/>
      <c r="S553" s="647"/>
      <c r="T553" s="647"/>
      <c r="U553" s="651"/>
      <c r="V553" s="651"/>
      <c r="W553" s="654" t="s">
        <v>2674</v>
      </c>
      <c r="X553" s="692"/>
      <c r="Y553" s="673"/>
      <c r="Z553" s="669"/>
      <c r="AA553" s="669"/>
    </row>
    <row r="554" spans="1:27" s="301" customFormat="1" ht="31" customHeight="1" x14ac:dyDescent="0.35">
      <c r="A554" s="289">
        <v>273</v>
      </c>
      <c r="B554" s="647" t="s">
        <v>186</v>
      </c>
      <c r="C554" s="647" t="s">
        <v>1180</v>
      </c>
      <c r="D554" s="647" t="s">
        <v>45</v>
      </c>
      <c r="E554" s="647" t="s">
        <v>186</v>
      </c>
      <c r="F554" s="652"/>
      <c r="G554" s="649"/>
      <c r="H554" s="647">
        <v>53.83</v>
      </c>
      <c r="I554" s="686">
        <f>I552+F553</f>
        <v>2096</v>
      </c>
      <c r="J554" s="647">
        <v>140.505</v>
      </c>
      <c r="K554" s="650">
        <f>F553+F555</f>
        <v>820</v>
      </c>
      <c r="L554" s="656">
        <f>K554/2</f>
        <v>410</v>
      </c>
      <c r="M554" s="647">
        <v>200</v>
      </c>
      <c r="N554" s="647">
        <v>197</v>
      </c>
      <c r="O554" s="647">
        <v>397</v>
      </c>
      <c r="P554" s="647">
        <v>201</v>
      </c>
      <c r="Q554" s="647">
        <v>199</v>
      </c>
      <c r="R554" s="647">
        <v>401</v>
      </c>
      <c r="S554" s="647" t="s">
        <v>2675</v>
      </c>
      <c r="T554" s="647" t="s">
        <v>2676</v>
      </c>
      <c r="U554" s="651">
        <v>501955.50699999998</v>
      </c>
      <c r="V554" s="651">
        <v>2444129.341</v>
      </c>
      <c r="W554" s="647"/>
      <c r="X554" s="692" t="s">
        <v>194</v>
      </c>
      <c r="Y554" s="673" t="s">
        <v>1176</v>
      </c>
      <c r="Z554" s="669" t="s">
        <v>195</v>
      </c>
      <c r="AA554" s="669" t="s">
        <v>195</v>
      </c>
    </row>
    <row r="555" spans="1:27" s="301" customFormat="1" ht="31" customHeight="1" x14ac:dyDescent="0.35">
      <c r="A555" s="281"/>
      <c r="B555" s="647" t="s">
        <v>186</v>
      </c>
      <c r="C555" s="647"/>
      <c r="D555" s="647"/>
      <c r="E555" s="647"/>
      <c r="F555" s="652">
        <v>411</v>
      </c>
      <c r="G555" s="649"/>
      <c r="H555" s="647"/>
      <c r="I555" s="686"/>
      <c r="J555" s="647"/>
      <c r="K555" s="650"/>
      <c r="L555" s="649"/>
      <c r="M555" s="647"/>
      <c r="N555" s="647"/>
      <c r="O555" s="647"/>
      <c r="P555" s="647"/>
      <c r="Q555" s="647"/>
      <c r="R555" s="647"/>
      <c r="S555" s="647"/>
      <c r="T555" s="647"/>
      <c r="U555" s="651"/>
      <c r="V555" s="651"/>
      <c r="W555" s="647" t="s">
        <v>580</v>
      </c>
      <c r="X555" s="692"/>
      <c r="Y555" s="673"/>
      <c r="Z555" s="669"/>
      <c r="AA555" s="669"/>
    </row>
    <row r="556" spans="1:27" s="301" customFormat="1" ht="31" customHeight="1" x14ac:dyDescent="0.35">
      <c r="A556" s="289">
        <v>274</v>
      </c>
      <c r="B556" s="647" t="s">
        <v>186</v>
      </c>
      <c r="C556" s="647" t="s">
        <v>1181</v>
      </c>
      <c r="D556" s="647" t="s">
        <v>230</v>
      </c>
      <c r="E556" s="647" t="s">
        <v>186</v>
      </c>
      <c r="F556" s="652"/>
      <c r="G556" s="649"/>
      <c r="H556" s="647">
        <v>55.33</v>
      </c>
      <c r="I556" s="686">
        <f>I554+F555</f>
        <v>2507</v>
      </c>
      <c r="J556" s="647">
        <v>141.11699999999999</v>
      </c>
      <c r="K556" s="650">
        <f>F555+F557</f>
        <v>823</v>
      </c>
      <c r="L556" s="656">
        <f>K556/2</f>
        <v>411.5</v>
      </c>
      <c r="M556" s="647">
        <v>215</v>
      </c>
      <c r="N556" s="647">
        <v>207</v>
      </c>
      <c r="O556" s="647">
        <v>422</v>
      </c>
      <c r="P556" s="647">
        <v>213</v>
      </c>
      <c r="Q556" s="647">
        <v>207</v>
      </c>
      <c r="R556" s="647">
        <v>420</v>
      </c>
      <c r="S556" s="647" t="s">
        <v>2677</v>
      </c>
      <c r="T556" s="647" t="s">
        <v>2678</v>
      </c>
      <c r="U556" s="651">
        <v>502345.81199999998</v>
      </c>
      <c r="V556" s="651">
        <v>2444000.5660000001</v>
      </c>
      <c r="W556" s="647"/>
      <c r="X556" s="692" t="s">
        <v>194</v>
      </c>
      <c r="Y556" s="673" t="s">
        <v>1176</v>
      </c>
      <c r="Z556" s="669" t="s">
        <v>195</v>
      </c>
      <c r="AA556" s="669" t="s">
        <v>195</v>
      </c>
    </row>
    <row r="557" spans="1:27" s="301" customFormat="1" ht="31" customHeight="1" x14ac:dyDescent="0.35">
      <c r="A557" s="281"/>
      <c r="B557" s="647" t="s">
        <v>186</v>
      </c>
      <c r="C557" s="647"/>
      <c r="D557" s="647"/>
      <c r="E557" s="647"/>
      <c r="F557" s="652">
        <v>412</v>
      </c>
      <c r="G557" s="649"/>
      <c r="H557" s="647"/>
      <c r="I557" s="686"/>
      <c r="J557" s="647"/>
      <c r="K557" s="650"/>
      <c r="L557" s="649"/>
      <c r="M557" s="647"/>
      <c r="N557" s="647"/>
      <c r="O557" s="647"/>
      <c r="P557" s="647"/>
      <c r="Q557" s="647"/>
      <c r="R557" s="647"/>
      <c r="S557" s="647"/>
      <c r="T557" s="647"/>
      <c r="U557" s="651"/>
      <c r="V557" s="651"/>
      <c r="W557" s="647" t="s">
        <v>580</v>
      </c>
      <c r="X557" s="692"/>
      <c r="Y557" s="673"/>
      <c r="Z557" s="669"/>
      <c r="AA557" s="669"/>
    </row>
    <row r="558" spans="1:27" s="301" customFormat="1" ht="31" customHeight="1" x14ac:dyDescent="0.35">
      <c r="A558" s="289">
        <v>275</v>
      </c>
      <c r="B558" s="647" t="s">
        <v>186</v>
      </c>
      <c r="C558" s="647" t="s">
        <v>1182</v>
      </c>
      <c r="D558" s="647" t="s">
        <v>45</v>
      </c>
      <c r="E558" s="647" t="s">
        <v>186</v>
      </c>
      <c r="F558" s="652"/>
      <c r="G558" s="649"/>
      <c r="H558" s="647">
        <v>53.83</v>
      </c>
      <c r="I558" s="686">
        <f>I556+F557</f>
        <v>2919</v>
      </c>
      <c r="J558" s="647">
        <v>142.524</v>
      </c>
      <c r="K558" s="650">
        <f>F557+F559</f>
        <v>793</v>
      </c>
      <c r="L558" s="656">
        <f>K558/2</f>
        <v>396.5</v>
      </c>
      <c r="M558" s="647">
        <v>206</v>
      </c>
      <c r="N558" s="647">
        <v>208</v>
      </c>
      <c r="O558" s="647">
        <v>414</v>
      </c>
      <c r="P558" s="647">
        <v>207</v>
      </c>
      <c r="Q558" s="647">
        <v>204</v>
      </c>
      <c r="R558" s="647">
        <v>410</v>
      </c>
      <c r="S558" s="647" t="s">
        <v>2679</v>
      </c>
      <c r="T558" s="647" t="s">
        <v>2680</v>
      </c>
      <c r="U558" s="651">
        <v>502737.06699999998</v>
      </c>
      <c r="V558" s="651">
        <v>2443871.477</v>
      </c>
      <c r="W558" s="647"/>
      <c r="X558" s="692" t="s">
        <v>194</v>
      </c>
      <c r="Y558" s="673" t="s">
        <v>1176</v>
      </c>
      <c r="Z558" s="669" t="s">
        <v>195</v>
      </c>
      <c r="AA558" s="669" t="s">
        <v>195</v>
      </c>
    </row>
    <row r="559" spans="1:27" s="301" customFormat="1" ht="31" customHeight="1" x14ac:dyDescent="0.35">
      <c r="A559" s="281"/>
      <c r="B559" s="647" t="s">
        <v>186</v>
      </c>
      <c r="C559" s="647"/>
      <c r="D559" s="647"/>
      <c r="E559" s="647"/>
      <c r="F559" s="652">
        <v>381</v>
      </c>
      <c r="G559" s="649"/>
      <c r="H559" s="647"/>
      <c r="I559" s="686"/>
      <c r="J559" s="647"/>
      <c r="K559" s="650"/>
      <c r="L559" s="649"/>
      <c r="M559" s="647"/>
      <c r="N559" s="647"/>
      <c r="O559" s="647"/>
      <c r="P559" s="647"/>
      <c r="Q559" s="647"/>
      <c r="R559" s="647"/>
      <c r="S559" s="647"/>
      <c r="T559" s="647"/>
      <c r="U559" s="651"/>
      <c r="V559" s="651"/>
      <c r="W559" s="654" t="s">
        <v>2681</v>
      </c>
      <c r="X559" s="692"/>
      <c r="Y559" s="673"/>
      <c r="Z559" s="669"/>
      <c r="AA559" s="669"/>
    </row>
    <row r="560" spans="1:27" s="301" customFormat="1" ht="31" customHeight="1" x14ac:dyDescent="0.35">
      <c r="A560" s="289">
        <v>276</v>
      </c>
      <c r="B560" s="647" t="s">
        <v>186</v>
      </c>
      <c r="C560" s="647" t="s">
        <v>1183</v>
      </c>
      <c r="D560" s="647" t="s">
        <v>235</v>
      </c>
      <c r="E560" s="647" t="s">
        <v>186</v>
      </c>
      <c r="F560" s="652"/>
      <c r="G560" s="649"/>
      <c r="H560" s="647">
        <v>50.83</v>
      </c>
      <c r="I560" s="686">
        <f>I558+F559</f>
        <v>3300</v>
      </c>
      <c r="J560" s="647">
        <v>141.99299999999999</v>
      </c>
      <c r="K560" s="650">
        <f>F559+F561</f>
        <v>730</v>
      </c>
      <c r="L560" s="656">
        <f>K560/2</f>
        <v>365</v>
      </c>
      <c r="M560" s="647">
        <v>174</v>
      </c>
      <c r="N560" s="647">
        <v>177</v>
      </c>
      <c r="O560" s="647">
        <v>351</v>
      </c>
      <c r="P560" s="647">
        <v>179</v>
      </c>
      <c r="Q560" s="647">
        <v>177</v>
      </c>
      <c r="R560" s="647">
        <v>355</v>
      </c>
      <c r="S560" s="647" t="s">
        <v>2682</v>
      </c>
      <c r="T560" s="647" t="s">
        <v>2683</v>
      </c>
      <c r="U560" s="651">
        <v>503098.88199999998</v>
      </c>
      <c r="V560" s="651">
        <v>2443752.1009999998</v>
      </c>
      <c r="W560" s="647"/>
      <c r="X560" s="692" t="s">
        <v>194</v>
      </c>
      <c r="Y560" s="673" t="s">
        <v>1176</v>
      </c>
      <c r="Z560" s="669" t="s">
        <v>195</v>
      </c>
      <c r="AA560" s="669" t="s">
        <v>195</v>
      </c>
    </row>
    <row r="561" spans="1:28" s="301" customFormat="1" ht="31" customHeight="1" x14ac:dyDescent="0.35">
      <c r="A561" s="281"/>
      <c r="B561" s="647" t="s">
        <v>186</v>
      </c>
      <c r="C561" s="647"/>
      <c r="D561" s="647"/>
      <c r="E561" s="647"/>
      <c r="F561" s="652">
        <v>349</v>
      </c>
      <c r="G561" s="649"/>
      <c r="H561" s="647"/>
      <c r="I561" s="686"/>
      <c r="J561" s="647"/>
      <c r="K561" s="650"/>
      <c r="L561" s="649"/>
      <c r="M561" s="647"/>
      <c r="N561" s="647"/>
      <c r="O561" s="647"/>
      <c r="P561" s="647"/>
      <c r="Q561" s="647"/>
      <c r="R561" s="647"/>
      <c r="S561" s="647"/>
      <c r="T561" s="647"/>
      <c r="U561" s="651"/>
      <c r="V561" s="651"/>
      <c r="W561" s="647" t="s">
        <v>580</v>
      </c>
      <c r="X561" s="692"/>
      <c r="Y561" s="673"/>
      <c r="Z561" s="669"/>
      <c r="AA561" s="669"/>
    </row>
    <row r="562" spans="1:28" s="301" customFormat="1" ht="31" customHeight="1" x14ac:dyDescent="0.35">
      <c r="A562" s="289">
        <v>277</v>
      </c>
      <c r="B562" s="647" t="s">
        <v>186</v>
      </c>
      <c r="C562" s="647" t="s">
        <v>1184</v>
      </c>
      <c r="D562" s="647" t="s">
        <v>235</v>
      </c>
      <c r="E562" s="647" t="s">
        <v>186</v>
      </c>
      <c r="F562" s="652"/>
      <c r="G562" s="649"/>
      <c r="H562" s="647">
        <v>50.83</v>
      </c>
      <c r="I562" s="686">
        <f>I560+F561</f>
        <v>3649</v>
      </c>
      <c r="J562" s="647">
        <v>141.53200000000001</v>
      </c>
      <c r="K562" s="650">
        <f>F561+F563</f>
        <v>690</v>
      </c>
      <c r="L562" s="656">
        <f>K562/2</f>
        <v>345</v>
      </c>
      <c r="M562" s="647">
        <v>172</v>
      </c>
      <c r="N562" s="647">
        <v>107</v>
      </c>
      <c r="O562" s="647">
        <v>279</v>
      </c>
      <c r="P562" s="647">
        <v>173</v>
      </c>
      <c r="Q562" s="647">
        <v>123</v>
      </c>
      <c r="R562" s="647">
        <v>296</v>
      </c>
      <c r="S562" s="647" t="s">
        <v>2684</v>
      </c>
      <c r="T562" s="647" t="s">
        <v>2685</v>
      </c>
      <c r="U562" s="651">
        <v>503430.30900000001</v>
      </c>
      <c r="V562" s="651">
        <v>2443642.7510000002</v>
      </c>
      <c r="W562" s="647"/>
      <c r="X562" s="692" t="s">
        <v>194</v>
      </c>
      <c r="Y562" s="673" t="s">
        <v>1176</v>
      </c>
      <c r="Z562" s="669" t="s">
        <v>195</v>
      </c>
      <c r="AA562" s="669" t="s">
        <v>195</v>
      </c>
    </row>
    <row r="563" spans="1:28" s="301" customFormat="1" ht="31" customHeight="1" x14ac:dyDescent="0.35">
      <c r="A563" s="281"/>
      <c r="B563" s="647" t="s">
        <v>186</v>
      </c>
      <c r="C563" s="647"/>
      <c r="D563" s="647"/>
      <c r="E563" s="647"/>
      <c r="F563" s="652">
        <v>341</v>
      </c>
      <c r="G563" s="649"/>
      <c r="H563" s="647"/>
      <c r="I563" s="686"/>
      <c r="J563" s="647"/>
      <c r="K563" s="650"/>
      <c r="L563" s="649"/>
      <c r="M563" s="647"/>
      <c r="N563" s="647"/>
      <c r="O563" s="647"/>
      <c r="P563" s="647"/>
      <c r="Q563" s="647"/>
      <c r="R563" s="647"/>
      <c r="S563" s="647"/>
      <c r="T563" s="647"/>
      <c r="U563" s="651"/>
      <c r="V563" s="651"/>
      <c r="W563" s="647" t="s">
        <v>2686</v>
      </c>
      <c r="X563" s="692"/>
      <c r="Y563" s="673"/>
      <c r="Z563" s="669"/>
      <c r="AA563" s="669"/>
    </row>
    <row r="564" spans="1:28" s="301" customFormat="1" ht="31" customHeight="1" x14ac:dyDescent="0.35">
      <c r="A564" s="289">
        <v>278</v>
      </c>
      <c r="B564" s="647" t="s">
        <v>2687</v>
      </c>
      <c r="C564" s="647" t="s">
        <v>1185</v>
      </c>
      <c r="D564" s="647" t="s">
        <v>189</v>
      </c>
      <c r="E564" s="647" t="s">
        <v>2688</v>
      </c>
      <c r="F564" s="647"/>
      <c r="G564" s="686">
        <f>SUM(F544:F563)</f>
        <v>3990</v>
      </c>
      <c r="H564" s="647">
        <v>57.32</v>
      </c>
      <c r="I564" s="686">
        <f>I562+F563</f>
        <v>3990</v>
      </c>
      <c r="J564" s="651">
        <v>141.70500000000001</v>
      </c>
      <c r="K564" s="650">
        <f>F563+F565</f>
        <v>671</v>
      </c>
      <c r="L564" s="656">
        <f>K564/2</f>
        <v>335.5</v>
      </c>
      <c r="M564" s="647">
        <v>235</v>
      </c>
      <c r="N564" s="647">
        <v>-36</v>
      </c>
      <c r="O564" s="647">
        <v>199</v>
      </c>
      <c r="P564" s="647">
        <v>219</v>
      </c>
      <c r="Q564" s="647">
        <v>24</v>
      </c>
      <c r="R564" s="647">
        <v>243</v>
      </c>
      <c r="S564" s="647" t="s">
        <v>2689</v>
      </c>
      <c r="T564" s="647" t="s">
        <v>2690</v>
      </c>
      <c r="U564" s="651">
        <v>503754.04399999999</v>
      </c>
      <c r="V564" s="651">
        <v>2443535.9389999998</v>
      </c>
      <c r="W564" s="649"/>
      <c r="X564" s="692" t="s">
        <v>194</v>
      </c>
      <c r="Y564" s="673" t="s">
        <v>1176</v>
      </c>
      <c r="Z564" s="669" t="s">
        <v>195</v>
      </c>
      <c r="AA564" s="669" t="s">
        <v>195</v>
      </c>
    </row>
    <row r="565" spans="1:28" s="301" customFormat="1" ht="31" customHeight="1" x14ac:dyDescent="0.35">
      <c r="A565" s="281"/>
      <c r="B565" s="647" t="s">
        <v>186</v>
      </c>
      <c r="C565" s="647"/>
      <c r="D565" s="647"/>
      <c r="E565" s="647"/>
      <c r="F565" s="652">
        <v>330</v>
      </c>
      <c r="G565" s="686"/>
      <c r="H565" s="647"/>
      <c r="I565" s="686"/>
      <c r="J565" s="651"/>
      <c r="K565" s="650"/>
      <c r="L565" s="656"/>
      <c r="M565" s="647"/>
      <c r="N565" s="647"/>
      <c r="O565" s="647"/>
      <c r="P565" s="647"/>
      <c r="Q565" s="647"/>
      <c r="R565" s="647"/>
      <c r="S565" s="647"/>
      <c r="T565" s="647"/>
      <c r="U565" s="651"/>
      <c r="V565" s="651"/>
      <c r="W565" s="647" t="s">
        <v>645</v>
      </c>
      <c r="X565" s="692"/>
      <c r="Y565" s="673"/>
      <c r="Z565" s="669"/>
      <c r="AA565" s="669"/>
    </row>
    <row r="566" spans="1:28" s="301" customFormat="1" ht="31" customHeight="1" x14ac:dyDescent="0.35">
      <c r="A566" s="289">
        <v>279</v>
      </c>
      <c r="B566" s="647" t="s">
        <v>2691</v>
      </c>
      <c r="C566" s="647" t="s">
        <v>1186</v>
      </c>
      <c r="D566" s="647" t="s">
        <v>1187</v>
      </c>
      <c r="E566" s="647" t="s">
        <v>2692</v>
      </c>
      <c r="F566" s="652"/>
      <c r="G566" s="686">
        <f>F565</f>
        <v>330</v>
      </c>
      <c r="H566" s="647">
        <v>108.32</v>
      </c>
      <c r="I566" s="686">
        <f>I564+F565</f>
        <v>4320</v>
      </c>
      <c r="J566" s="651">
        <v>130.35499999999999</v>
      </c>
      <c r="K566" s="650">
        <f>F565+F567</f>
        <v>1155</v>
      </c>
      <c r="L566" s="656">
        <f>K566/2</f>
        <v>577.5</v>
      </c>
      <c r="M566" s="647">
        <v>369</v>
      </c>
      <c r="N566" s="647">
        <v>419</v>
      </c>
      <c r="O566" s="647">
        <v>788</v>
      </c>
      <c r="P566" s="647">
        <v>309</v>
      </c>
      <c r="Q566" s="647">
        <v>420</v>
      </c>
      <c r="R566" s="647">
        <v>730</v>
      </c>
      <c r="S566" s="647" t="s">
        <v>2693</v>
      </c>
      <c r="T566" s="647" t="s">
        <v>2694</v>
      </c>
      <c r="U566" s="651">
        <v>503878.73599999998</v>
      </c>
      <c r="V566" s="651">
        <v>2443230.5610000002</v>
      </c>
      <c r="W566" s="655" t="s">
        <v>2695</v>
      </c>
      <c r="X566" s="692" t="s">
        <v>194</v>
      </c>
      <c r="Y566" s="673" t="s">
        <v>1176</v>
      </c>
      <c r="Z566" s="669" t="s">
        <v>195</v>
      </c>
      <c r="AA566" s="669" t="s">
        <v>195</v>
      </c>
    </row>
    <row r="567" spans="1:28" s="301" customFormat="1" ht="31" customHeight="1" x14ac:dyDescent="0.35">
      <c r="A567" s="281"/>
      <c r="B567" s="647" t="s">
        <v>186</v>
      </c>
      <c r="C567" s="647"/>
      <c r="D567" s="647"/>
      <c r="E567" s="647"/>
      <c r="F567" s="652">
        <v>825</v>
      </c>
      <c r="G567" s="686"/>
      <c r="H567" s="647"/>
      <c r="I567" s="686"/>
      <c r="J567" s="651"/>
      <c r="K567" s="650"/>
      <c r="L567" s="656"/>
      <c r="M567" s="647"/>
      <c r="N567" s="647"/>
      <c r="O567" s="647"/>
      <c r="P567" s="647"/>
      <c r="Q567" s="647"/>
      <c r="R567" s="647"/>
      <c r="S567" s="647"/>
      <c r="T567" s="647"/>
      <c r="U567" s="651"/>
      <c r="V567" s="651"/>
      <c r="W567" s="647" t="s">
        <v>2696</v>
      </c>
      <c r="X567" s="692"/>
      <c r="Y567" s="673"/>
      <c r="Z567" s="669"/>
      <c r="AA567" s="669"/>
    </row>
    <row r="568" spans="1:28" s="301" customFormat="1" ht="31" customHeight="1" x14ac:dyDescent="0.35">
      <c r="A568" s="289">
        <v>280</v>
      </c>
      <c r="B568" s="647" t="s">
        <v>2697</v>
      </c>
      <c r="C568" s="647" t="s">
        <v>1188</v>
      </c>
      <c r="D568" s="647" t="s">
        <v>1187</v>
      </c>
      <c r="E568" s="647" t="s">
        <v>2698</v>
      </c>
      <c r="F568" s="652"/>
      <c r="G568" s="686">
        <f>F567</f>
        <v>825</v>
      </c>
      <c r="H568" s="647">
        <v>96.32</v>
      </c>
      <c r="I568" s="686">
        <f>I566+F567</f>
        <v>5145</v>
      </c>
      <c r="J568" s="651">
        <v>129.71</v>
      </c>
      <c r="K568" s="650">
        <f>F567+F569</f>
        <v>1125</v>
      </c>
      <c r="L568" s="656">
        <f>K568/2</f>
        <v>562.5</v>
      </c>
      <c r="M568" s="647">
        <v>419</v>
      </c>
      <c r="N568" s="647">
        <v>430</v>
      </c>
      <c r="O568" s="647">
        <v>849</v>
      </c>
      <c r="P568" s="647">
        <v>420</v>
      </c>
      <c r="Q568" s="647">
        <v>332</v>
      </c>
      <c r="R568" s="647">
        <v>752</v>
      </c>
      <c r="S568" s="647" t="s">
        <v>2699</v>
      </c>
      <c r="T568" s="647" t="s">
        <v>2700</v>
      </c>
      <c r="U568" s="651">
        <v>504190.60800000001</v>
      </c>
      <c r="V568" s="651">
        <v>2442466.7689999999</v>
      </c>
      <c r="W568" s="655" t="s">
        <v>2701</v>
      </c>
      <c r="X568" s="692" t="s">
        <v>194</v>
      </c>
      <c r="Y568" s="673" t="s">
        <v>1176</v>
      </c>
      <c r="Z568" s="669" t="s">
        <v>195</v>
      </c>
      <c r="AA568" s="669" t="s">
        <v>195</v>
      </c>
    </row>
    <row r="569" spans="1:28" s="301" customFormat="1" ht="31" customHeight="1" x14ac:dyDescent="0.35">
      <c r="A569" s="281"/>
      <c r="B569" s="647" t="s">
        <v>186</v>
      </c>
      <c r="C569" s="647"/>
      <c r="D569" s="647"/>
      <c r="E569" s="647"/>
      <c r="F569" s="652">
        <v>300</v>
      </c>
      <c r="G569" s="686"/>
      <c r="H569" s="647"/>
      <c r="I569" s="686"/>
      <c r="J569" s="651"/>
      <c r="K569" s="650"/>
      <c r="L569" s="656"/>
      <c r="M569" s="647"/>
      <c r="N569" s="647"/>
      <c r="O569" s="647"/>
      <c r="P569" s="647"/>
      <c r="Q569" s="647"/>
      <c r="R569" s="647"/>
      <c r="S569" s="647"/>
      <c r="T569" s="647"/>
      <c r="U569" s="651"/>
      <c r="V569" s="651"/>
      <c r="W569" s="654"/>
      <c r="X569" s="692"/>
      <c r="Y569" s="673"/>
      <c r="Z569" s="669"/>
      <c r="AA569" s="669"/>
    </row>
    <row r="570" spans="1:28" s="301" customFormat="1" ht="31" customHeight="1" x14ac:dyDescent="0.35">
      <c r="A570" s="289">
        <v>281</v>
      </c>
      <c r="B570" s="647" t="s">
        <v>2702</v>
      </c>
      <c r="C570" s="647" t="s">
        <v>1189</v>
      </c>
      <c r="D570" s="647" t="s">
        <v>189</v>
      </c>
      <c r="E570" s="643" t="s">
        <v>2703</v>
      </c>
      <c r="F570" s="652"/>
      <c r="G570" s="686">
        <f>F569</f>
        <v>300</v>
      </c>
      <c r="H570" s="643">
        <v>57.32</v>
      </c>
      <c r="I570" s="686">
        <f>I568+F569</f>
        <v>5445</v>
      </c>
      <c r="J570" s="651">
        <v>129.49</v>
      </c>
      <c r="K570" s="656">
        <f>F569+467</f>
        <v>767</v>
      </c>
      <c r="L570" s="656">
        <f>K570/2</f>
        <v>383.5</v>
      </c>
      <c r="M570" s="647">
        <v>-126</v>
      </c>
      <c r="N570" s="647">
        <v>215</v>
      </c>
      <c r="O570" s="647">
        <v>90</v>
      </c>
      <c r="P570" s="647">
        <v>-28</v>
      </c>
      <c r="Q570" s="647">
        <v>221</v>
      </c>
      <c r="R570" s="647">
        <v>193</v>
      </c>
      <c r="S570" s="647" t="s">
        <v>2704</v>
      </c>
      <c r="T570" s="647" t="s">
        <v>2705</v>
      </c>
      <c r="U570" s="651">
        <v>504304.08</v>
      </c>
      <c r="V570" s="651">
        <v>2442188.87</v>
      </c>
      <c r="W570" s="657" t="s">
        <v>2706</v>
      </c>
      <c r="X570" s="692" t="s">
        <v>194</v>
      </c>
      <c r="Y570" s="673" t="s">
        <v>1176</v>
      </c>
      <c r="Z570" s="669" t="s">
        <v>195</v>
      </c>
      <c r="AA570" s="669" t="s">
        <v>195</v>
      </c>
    </row>
    <row r="571" spans="1:28" s="301" customFormat="1" ht="31" customHeight="1" x14ac:dyDescent="0.35">
      <c r="A571" s="281"/>
      <c r="B571" s="647" t="s">
        <v>186</v>
      </c>
      <c r="C571" s="647"/>
      <c r="D571" s="647"/>
      <c r="E571" s="707"/>
      <c r="F571" s="652">
        <v>470</v>
      </c>
      <c r="G571" s="686"/>
      <c r="H571" s="707"/>
      <c r="I571" s="686"/>
      <c r="J571" s="651"/>
      <c r="K571" s="650"/>
      <c r="L571" s="656"/>
      <c r="M571" s="647"/>
      <c r="N571" s="647"/>
      <c r="O571" s="647"/>
      <c r="P571" s="647"/>
      <c r="Q571" s="647"/>
      <c r="R571" s="647"/>
      <c r="S571" s="647"/>
      <c r="T571" s="647"/>
      <c r="U571" s="651"/>
      <c r="V571" s="651"/>
      <c r="W571" s="647" t="s">
        <v>2707</v>
      </c>
      <c r="X571" s="692"/>
      <c r="Y571" s="673"/>
      <c r="Z571" s="669"/>
      <c r="AA571" s="669"/>
    </row>
    <row r="572" spans="1:28" s="301" customFormat="1" ht="31" customHeight="1" x14ac:dyDescent="0.35">
      <c r="A572" s="289">
        <v>282</v>
      </c>
      <c r="B572" s="647" t="s">
        <v>186</v>
      </c>
      <c r="C572" s="647" t="s">
        <v>1190</v>
      </c>
      <c r="D572" s="647" t="s">
        <v>501</v>
      </c>
      <c r="E572" s="707" t="s">
        <v>186</v>
      </c>
      <c r="F572" s="652"/>
      <c r="G572" s="686"/>
      <c r="H572" s="707">
        <v>55.33</v>
      </c>
      <c r="I572" s="686">
        <f>I570+F571</f>
        <v>5915</v>
      </c>
      <c r="J572" s="651">
        <v>142.08099999999999</v>
      </c>
      <c r="K572" s="650">
        <f>F571+F573</f>
        <v>825</v>
      </c>
      <c r="L572" s="656">
        <f>K572/2</f>
        <v>412.5</v>
      </c>
      <c r="M572" s="647">
        <v>256</v>
      </c>
      <c r="N572" s="647">
        <v>235</v>
      </c>
      <c r="O572" s="647">
        <v>492</v>
      </c>
      <c r="P572" s="647">
        <v>252</v>
      </c>
      <c r="Q572" s="647">
        <v>221</v>
      </c>
      <c r="R572" s="647">
        <v>473</v>
      </c>
      <c r="S572" s="647" t="s">
        <v>2708</v>
      </c>
      <c r="T572" s="647" t="s">
        <v>2709</v>
      </c>
      <c r="U572" s="651">
        <v>504550.62</v>
      </c>
      <c r="V572" s="651">
        <v>2441788.7220000001</v>
      </c>
      <c r="W572" s="654"/>
      <c r="X572" s="692" t="s">
        <v>194</v>
      </c>
      <c r="Y572" s="673" t="s">
        <v>1176</v>
      </c>
      <c r="Z572" s="669" t="s">
        <v>195</v>
      </c>
      <c r="AA572" s="669" t="s">
        <v>195</v>
      </c>
    </row>
    <row r="573" spans="1:28" ht="31" customHeight="1" x14ac:dyDescent="0.35">
      <c r="A573" s="281"/>
      <c r="B573" s="647" t="s">
        <v>186</v>
      </c>
      <c r="C573" s="647"/>
      <c r="D573" s="647"/>
      <c r="E573" s="707"/>
      <c r="F573" s="652">
        <v>355</v>
      </c>
      <c r="G573" s="686"/>
      <c r="H573" s="707"/>
      <c r="I573" s="686"/>
      <c r="J573" s="651"/>
      <c r="K573" s="650"/>
      <c r="L573" s="656"/>
      <c r="M573" s="647"/>
      <c r="N573" s="647"/>
      <c r="O573" s="647"/>
      <c r="P573" s="647"/>
      <c r="Q573" s="647"/>
      <c r="R573" s="647"/>
      <c r="S573" s="647"/>
      <c r="T573" s="647"/>
      <c r="U573" s="651"/>
      <c r="V573" s="651"/>
      <c r="W573" s="654" t="s">
        <v>242</v>
      </c>
      <c r="X573" s="692"/>
      <c r="Y573" s="673"/>
      <c r="Z573" s="669"/>
      <c r="AA573" s="669"/>
    </row>
    <row r="574" spans="1:28" ht="31" customHeight="1" x14ac:dyDescent="0.35">
      <c r="A574" s="289">
        <v>283</v>
      </c>
      <c r="B574" s="647" t="s">
        <v>186</v>
      </c>
      <c r="C574" s="647" t="s">
        <v>1191</v>
      </c>
      <c r="D574" s="647" t="s">
        <v>235</v>
      </c>
      <c r="E574" s="707" t="s">
        <v>186</v>
      </c>
      <c r="F574" s="652"/>
      <c r="G574" s="686"/>
      <c r="H574" s="707">
        <v>50.83</v>
      </c>
      <c r="I574" s="686">
        <f>I572+F573</f>
        <v>6270</v>
      </c>
      <c r="J574" s="651">
        <v>141.202</v>
      </c>
      <c r="K574" s="650">
        <f>F573+F575</f>
        <v>707</v>
      </c>
      <c r="L574" s="656">
        <f>K574/2</f>
        <v>353.5</v>
      </c>
      <c r="M574" s="647">
        <v>120</v>
      </c>
      <c r="N574" s="647">
        <v>168</v>
      </c>
      <c r="O574" s="647">
        <v>288</v>
      </c>
      <c r="P574" s="647">
        <v>135</v>
      </c>
      <c r="Q574" s="647">
        <v>170</v>
      </c>
      <c r="R574" s="647">
        <v>305</v>
      </c>
      <c r="S574" s="647" t="s">
        <v>2710</v>
      </c>
      <c r="T574" s="647" t="s">
        <v>2711</v>
      </c>
      <c r="U574" s="651">
        <v>504736.83600000001</v>
      </c>
      <c r="V574" s="651">
        <v>2441486.483</v>
      </c>
      <c r="W574" s="654"/>
      <c r="X574" s="692" t="s">
        <v>194</v>
      </c>
      <c r="Y574" s="673" t="s">
        <v>1176</v>
      </c>
      <c r="Z574" s="669" t="s">
        <v>195</v>
      </c>
      <c r="AA574" s="669" t="s">
        <v>195</v>
      </c>
    </row>
    <row r="575" spans="1:28" ht="31" customHeight="1" x14ac:dyDescent="0.35">
      <c r="A575" s="281"/>
      <c r="B575" s="647" t="s">
        <v>186</v>
      </c>
      <c r="C575" s="647"/>
      <c r="D575" s="647"/>
      <c r="E575" s="707"/>
      <c r="F575" s="652">
        <v>352</v>
      </c>
      <c r="G575" s="686"/>
      <c r="H575" s="707"/>
      <c r="I575" s="686"/>
      <c r="J575" s="651"/>
      <c r="K575" s="650"/>
      <c r="L575" s="656"/>
      <c r="M575" s="647"/>
      <c r="N575" s="647"/>
      <c r="O575" s="647"/>
      <c r="P575" s="647"/>
      <c r="Q575" s="647"/>
      <c r="R575" s="647"/>
      <c r="S575" s="647"/>
      <c r="T575" s="647"/>
      <c r="U575" s="651"/>
      <c r="V575" s="651"/>
      <c r="W575" s="654" t="s">
        <v>464</v>
      </c>
      <c r="X575" s="692"/>
      <c r="Y575" s="669"/>
      <c r="Z575" s="669"/>
      <c r="AA575" s="669"/>
    </row>
    <row r="576" spans="1:28" ht="31" customHeight="1" x14ac:dyDescent="0.35">
      <c r="A576" s="289">
        <v>284</v>
      </c>
      <c r="B576" s="647" t="s">
        <v>1192</v>
      </c>
      <c r="C576" s="647" t="s">
        <v>1193</v>
      </c>
      <c r="D576" s="647" t="s">
        <v>427</v>
      </c>
      <c r="E576" s="707" t="s">
        <v>1194</v>
      </c>
      <c r="F576" s="658"/>
      <c r="G576" s="686">
        <f>SUM(F570:F576)</f>
        <v>1177</v>
      </c>
      <c r="H576" s="707">
        <v>48.32</v>
      </c>
      <c r="I576" s="686">
        <f>I574+F575</f>
        <v>6622</v>
      </c>
      <c r="J576" s="651">
        <v>139.84</v>
      </c>
      <c r="K576" s="650">
        <f>F575+409</f>
        <v>761</v>
      </c>
      <c r="L576" s="656">
        <f>K576/2</f>
        <v>380.5</v>
      </c>
      <c r="M576" s="647">
        <v>184</v>
      </c>
      <c r="N576" s="647">
        <v>190</v>
      </c>
      <c r="O576" s="647">
        <v>374</v>
      </c>
      <c r="P576" s="647">
        <v>182</v>
      </c>
      <c r="Q576" s="647">
        <v>194</v>
      </c>
      <c r="R576" s="647">
        <v>376</v>
      </c>
      <c r="S576" s="647" t="s">
        <v>1195</v>
      </c>
      <c r="T576" s="647" t="s">
        <v>1196</v>
      </c>
      <c r="U576" s="651">
        <v>504921.41</v>
      </c>
      <c r="V576" s="651">
        <v>2441186.91</v>
      </c>
      <c r="W576" s="659"/>
      <c r="X576" s="692" t="s">
        <v>194</v>
      </c>
      <c r="Y576" s="669" t="s">
        <v>194</v>
      </c>
      <c r="Z576" s="669" t="s">
        <v>194</v>
      </c>
      <c r="AA576" s="669" t="s">
        <v>194</v>
      </c>
      <c r="AB576" s="304"/>
    </row>
    <row r="577" spans="1:28" ht="31" customHeight="1" x14ac:dyDescent="0.35">
      <c r="A577" s="281"/>
      <c r="B577" s="700" t="s">
        <v>186</v>
      </c>
      <c r="C577" s="643"/>
      <c r="D577" s="643"/>
      <c r="E577" s="643"/>
      <c r="F577" s="686">
        <v>409</v>
      </c>
      <c r="G577" s="643"/>
      <c r="H577" s="656"/>
      <c r="I577" s="686"/>
      <c r="J577" s="643"/>
      <c r="K577" s="708"/>
      <c r="L577" s="709"/>
      <c r="M577" s="643"/>
      <c r="N577" s="643"/>
      <c r="O577" s="643"/>
      <c r="P577" s="643"/>
      <c r="Q577" s="643"/>
      <c r="R577" s="643"/>
      <c r="S577" s="643"/>
      <c r="T577" s="643"/>
      <c r="U577" s="656"/>
      <c r="V577" s="656"/>
      <c r="W577" s="710" t="s">
        <v>1197</v>
      </c>
      <c r="X577" s="692"/>
      <c r="Y577" s="669"/>
      <c r="Z577" s="669"/>
      <c r="AA577" s="669"/>
      <c r="AB577" s="304"/>
    </row>
    <row r="578" spans="1:28" ht="31" customHeight="1" x14ac:dyDescent="0.35">
      <c r="A578" s="289">
        <v>285</v>
      </c>
      <c r="B578" s="700" t="s">
        <v>186</v>
      </c>
      <c r="C578" s="643" t="s">
        <v>1198</v>
      </c>
      <c r="D578" s="643" t="s">
        <v>49</v>
      </c>
      <c r="E578" s="643" t="s">
        <v>186</v>
      </c>
      <c r="F578" s="686"/>
      <c r="G578" s="643" t="s">
        <v>186</v>
      </c>
      <c r="H578" s="656">
        <v>56.83</v>
      </c>
      <c r="I578" s="686">
        <f>I576+F577</f>
        <v>7031</v>
      </c>
      <c r="J578" s="643">
        <v>140.232</v>
      </c>
      <c r="K578" s="686">
        <f t="shared" ref="K578:K634" si="452">F579+F577</f>
        <v>829</v>
      </c>
      <c r="L578" s="656">
        <f t="shared" ref="L578:L636" si="453">K578/2</f>
        <v>414.5</v>
      </c>
      <c r="M578" s="643">
        <v>220</v>
      </c>
      <c r="N578" s="643">
        <v>207</v>
      </c>
      <c r="O578" s="643">
        <v>426</v>
      </c>
      <c r="P578" s="643">
        <v>217</v>
      </c>
      <c r="Q578" s="643">
        <v>208</v>
      </c>
      <c r="R578" s="643">
        <v>424</v>
      </c>
      <c r="S578" s="643" t="s">
        <v>1199</v>
      </c>
      <c r="T578" s="643" t="s">
        <v>1200</v>
      </c>
      <c r="U578" s="656">
        <v>505237.95500000002</v>
      </c>
      <c r="V578" s="656">
        <v>2440927.9109999998</v>
      </c>
      <c r="W578" s="688" t="s">
        <v>2598</v>
      </c>
      <c r="X578" s="669" t="s">
        <v>194</v>
      </c>
      <c r="Y578" s="669" t="s">
        <v>194</v>
      </c>
      <c r="Z578" s="669" t="s">
        <v>194</v>
      </c>
      <c r="AA578" s="669" t="s">
        <v>194</v>
      </c>
      <c r="AB578" s="305"/>
    </row>
    <row r="579" spans="1:28" ht="31" customHeight="1" x14ac:dyDescent="0.35">
      <c r="A579" s="281"/>
      <c r="B579" s="700" t="s">
        <v>186</v>
      </c>
      <c r="C579" s="643"/>
      <c r="D579" s="643"/>
      <c r="E579" s="643"/>
      <c r="F579" s="686">
        <v>420</v>
      </c>
      <c r="G579" s="643"/>
      <c r="H579" s="656"/>
      <c r="I579" s="686"/>
      <c r="J579" s="643"/>
      <c r="K579" s="708"/>
      <c r="L579" s="709"/>
      <c r="M579" s="643"/>
      <c r="N579" s="643"/>
      <c r="O579" s="643"/>
      <c r="P579" s="643"/>
      <c r="Q579" s="643"/>
      <c r="R579" s="643"/>
      <c r="S579" s="643"/>
      <c r="T579" s="643"/>
      <c r="U579" s="656"/>
      <c r="V579" s="656"/>
      <c r="W579" s="711" t="s">
        <v>507</v>
      </c>
      <c r="X579" s="669"/>
      <c r="Y579" s="669"/>
      <c r="Z579" s="669"/>
      <c r="AA579" s="669"/>
      <c r="AB579" s="305"/>
    </row>
    <row r="580" spans="1:28" ht="31" customHeight="1" x14ac:dyDescent="0.35">
      <c r="A580" s="289">
        <v>286</v>
      </c>
      <c r="B580" s="700" t="s">
        <v>186</v>
      </c>
      <c r="C580" s="643" t="s">
        <v>1201</v>
      </c>
      <c r="D580" s="643" t="s">
        <v>49</v>
      </c>
      <c r="E580" s="643" t="s">
        <v>186</v>
      </c>
      <c r="F580" s="686"/>
      <c r="G580" s="643" t="s">
        <v>186</v>
      </c>
      <c r="H580" s="656">
        <v>56.83</v>
      </c>
      <c r="I580" s="686">
        <f>I578+F579</f>
        <v>7451</v>
      </c>
      <c r="J580" s="643">
        <v>141.15199999999999</v>
      </c>
      <c r="K580" s="686">
        <f t="shared" si="452"/>
        <v>843</v>
      </c>
      <c r="L580" s="656">
        <f t="shared" si="453"/>
        <v>421.5</v>
      </c>
      <c r="M580" s="643">
        <v>214</v>
      </c>
      <c r="N580" s="643">
        <v>205</v>
      </c>
      <c r="O580" s="643">
        <v>419</v>
      </c>
      <c r="P580" s="643">
        <v>214</v>
      </c>
      <c r="Q580" s="643">
        <v>207</v>
      </c>
      <c r="R580" s="643">
        <v>421</v>
      </c>
      <c r="S580" s="643" t="s">
        <v>1202</v>
      </c>
      <c r="T580" s="643" t="s">
        <v>1203</v>
      </c>
      <c r="U580" s="656">
        <v>505563.01299999998</v>
      </c>
      <c r="V580" s="656">
        <v>2440661.946</v>
      </c>
      <c r="W580" s="688" t="s">
        <v>2598</v>
      </c>
      <c r="X580" s="669" t="s">
        <v>194</v>
      </c>
      <c r="Y580" s="669" t="s">
        <v>194</v>
      </c>
      <c r="Z580" s="669" t="s">
        <v>194</v>
      </c>
      <c r="AA580" s="669" t="s">
        <v>194</v>
      </c>
      <c r="AB580" s="305"/>
    </row>
    <row r="581" spans="1:28" ht="31" customHeight="1" x14ac:dyDescent="0.35">
      <c r="A581" s="281"/>
      <c r="B581" s="700" t="s">
        <v>186</v>
      </c>
      <c r="C581" s="643"/>
      <c r="D581" s="643"/>
      <c r="E581" s="643"/>
      <c r="F581" s="686">
        <v>423</v>
      </c>
      <c r="G581" s="643"/>
      <c r="H581" s="656"/>
      <c r="I581" s="686"/>
      <c r="J581" s="643"/>
      <c r="K581" s="708"/>
      <c r="L581" s="709"/>
      <c r="M581" s="643"/>
      <c r="N581" s="643"/>
      <c r="O581" s="643"/>
      <c r="P581" s="643"/>
      <c r="Q581" s="643"/>
      <c r="R581" s="643"/>
      <c r="S581" s="643"/>
      <c r="T581" s="643"/>
      <c r="U581" s="656"/>
      <c r="V581" s="656"/>
      <c r="W581" s="660" t="s">
        <v>2730</v>
      </c>
      <c r="X581" s="669"/>
      <c r="Y581" s="669"/>
      <c r="Z581" s="669"/>
      <c r="AA581" s="669"/>
      <c r="AB581" s="306"/>
    </row>
    <row r="582" spans="1:28" ht="31" customHeight="1" x14ac:dyDescent="0.35">
      <c r="A582" s="289">
        <v>287</v>
      </c>
      <c r="B582" s="700" t="s">
        <v>186</v>
      </c>
      <c r="C582" s="643" t="s">
        <v>1204</v>
      </c>
      <c r="D582" s="643" t="s">
        <v>49</v>
      </c>
      <c r="E582" s="643" t="s">
        <v>186</v>
      </c>
      <c r="F582" s="686"/>
      <c r="G582" s="643" t="s">
        <v>186</v>
      </c>
      <c r="H582" s="656">
        <v>56.83</v>
      </c>
      <c r="I582" s="686">
        <f>I580+F581</f>
        <v>7874</v>
      </c>
      <c r="J582" s="643">
        <v>142.839</v>
      </c>
      <c r="K582" s="686">
        <f t="shared" si="452"/>
        <v>823</v>
      </c>
      <c r="L582" s="656">
        <f t="shared" si="453"/>
        <v>411.5</v>
      </c>
      <c r="M582" s="643">
        <v>219</v>
      </c>
      <c r="N582" s="643">
        <v>215</v>
      </c>
      <c r="O582" s="643">
        <v>434</v>
      </c>
      <c r="P582" s="643">
        <v>218</v>
      </c>
      <c r="Q582" s="643">
        <v>212</v>
      </c>
      <c r="R582" s="643">
        <v>430</v>
      </c>
      <c r="S582" s="643" t="s">
        <v>1205</v>
      </c>
      <c r="T582" s="643" t="s">
        <v>1206</v>
      </c>
      <c r="U582" s="656">
        <v>505890.39199999999</v>
      </c>
      <c r="V582" s="656">
        <v>2440394.0819999999</v>
      </c>
      <c r="W582" s="688" t="s">
        <v>2598</v>
      </c>
      <c r="X582" s="669" t="s">
        <v>194</v>
      </c>
      <c r="Y582" s="669" t="s">
        <v>194</v>
      </c>
      <c r="Z582" s="669" t="s">
        <v>194</v>
      </c>
      <c r="AA582" s="669" t="s">
        <v>194</v>
      </c>
      <c r="AB582" s="305"/>
    </row>
    <row r="583" spans="1:28" ht="31" customHeight="1" x14ac:dyDescent="0.35">
      <c r="A583" s="281"/>
      <c r="B583" s="700" t="s">
        <v>186</v>
      </c>
      <c r="C583" s="643"/>
      <c r="D583" s="643"/>
      <c r="E583" s="643"/>
      <c r="F583" s="686">
        <v>400</v>
      </c>
      <c r="G583" s="643"/>
      <c r="H583" s="656"/>
      <c r="I583" s="686"/>
      <c r="J583" s="643"/>
      <c r="K583" s="708"/>
      <c r="L583" s="709"/>
      <c r="M583" s="643"/>
      <c r="N583" s="643"/>
      <c r="O583" s="643"/>
      <c r="P583" s="643"/>
      <c r="Q583" s="643"/>
      <c r="R583" s="643"/>
      <c r="S583" s="643"/>
      <c r="T583" s="643"/>
      <c r="U583" s="656"/>
      <c r="V583" s="656"/>
      <c r="W583" s="711" t="s">
        <v>507</v>
      </c>
      <c r="X583" s="669"/>
      <c r="Y583" s="669"/>
      <c r="Z583" s="669"/>
      <c r="AA583" s="669"/>
      <c r="AB583" s="305"/>
    </row>
    <row r="584" spans="1:28" ht="31" customHeight="1" x14ac:dyDescent="0.35">
      <c r="A584" s="289">
        <v>288</v>
      </c>
      <c r="B584" s="700" t="s">
        <v>186</v>
      </c>
      <c r="C584" s="643" t="s">
        <v>1207</v>
      </c>
      <c r="D584" s="643" t="s">
        <v>45</v>
      </c>
      <c r="E584" s="643" t="s">
        <v>186</v>
      </c>
      <c r="F584" s="686"/>
      <c r="G584" s="643" t="s">
        <v>186</v>
      </c>
      <c r="H584" s="656">
        <v>53.83</v>
      </c>
      <c r="I584" s="686">
        <f>I582+F583</f>
        <v>8274</v>
      </c>
      <c r="J584" s="643">
        <v>142.54300000000001</v>
      </c>
      <c r="K584" s="686">
        <f t="shared" si="452"/>
        <v>772</v>
      </c>
      <c r="L584" s="656">
        <f t="shared" si="453"/>
        <v>386</v>
      </c>
      <c r="M584" s="643">
        <v>186</v>
      </c>
      <c r="N584" s="643">
        <v>155</v>
      </c>
      <c r="O584" s="643">
        <v>341</v>
      </c>
      <c r="P584" s="643">
        <v>190</v>
      </c>
      <c r="Q584" s="643">
        <v>163</v>
      </c>
      <c r="R584" s="643">
        <v>352</v>
      </c>
      <c r="S584" s="643" t="s">
        <v>1208</v>
      </c>
      <c r="T584" s="643" t="s">
        <v>1209</v>
      </c>
      <c r="U584" s="656">
        <v>506199.97200000001</v>
      </c>
      <c r="V584" s="656">
        <v>2440140.7820000001</v>
      </c>
      <c r="W584" s="688" t="s">
        <v>2598</v>
      </c>
      <c r="X584" s="669" t="s">
        <v>194</v>
      </c>
      <c r="Y584" s="669" t="s">
        <v>194</v>
      </c>
      <c r="Z584" s="669" t="s">
        <v>194</v>
      </c>
      <c r="AA584" s="669" t="s">
        <v>194</v>
      </c>
      <c r="AB584" s="306"/>
    </row>
    <row r="585" spans="1:28" ht="31" customHeight="1" x14ac:dyDescent="0.35">
      <c r="A585" s="281"/>
      <c r="B585" s="700" t="s">
        <v>186</v>
      </c>
      <c r="C585" s="643"/>
      <c r="D585" s="643"/>
      <c r="E585" s="643"/>
      <c r="F585" s="686">
        <v>372</v>
      </c>
      <c r="G585" s="643"/>
      <c r="H585" s="656"/>
      <c r="I585" s="686"/>
      <c r="J585" s="643"/>
      <c r="K585" s="708"/>
      <c r="L585" s="709"/>
      <c r="M585" s="643"/>
      <c r="N585" s="643"/>
      <c r="O585" s="643"/>
      <c r="P585" s="643"/>
      <c r="Q585" s="643"/>
      <c r="R585" s="643"/>
      <c r="S585" s="643"/>
      <c r="T585" s="643"/>
      <c r="U585" s="656"/>
      <c r="V585" s="656"/>
      <c r="W585" s="711" t="s">
        <v>1210</v>
      </c>
      <c r="X585" s="669"/>
      <c r="Y585" s="669"/>
      <c r="Z585" s="669"/>
      <c r="AA585" s="669"/>
      <c r="AB585" s="305"/>
    </row>
    <row r="586" spans="1:28" ht="31" customHeight="1" x14ac:dyDescent="0.35">
      <c r="A586" s="289">
        <v>289</v>
      </c>
      <c r="B586" s="700" t="s">
        <v>186</v>
      </c>
      <c r="C586" s="698" t="s">
        <v>1211</v>
      </c>
      <c r="D586" s="698" t="s">
        <v>65</v>
      </c>
      <c r="E586" s="643" t="s">
        <v>186</v>
      </c>
      <c r="F586" s="686"/>
      <c r="G586" s="643" t="s">
        <v>186</v>
      </c>
      <c r="H586" s="656">
        <v>59.83</v>
      </c>
      <c r="I586" s="686">
        <f>I584+F585</f>
        <v>8646</v>
      </c>
      <c r="J586" s="643">
        <v>143.154</v>
      </c>
      <c r="K586" s="686">
        <f t="shared" si="452"/>
        <v>846</v>
      </c>
      <c r="L586" s="656">
        <f t="shared" si="453"/>
        <v>423</v>
      </c>
      <c r="M586" s="643">
        <v>218</v>
      </c>
      <c r="N586" s="643">
        <v>225</v>
      </c>
      <c r="O586" s="643">
        <v>443</v>
      </c>
      <c r="P586" s="643">
        <v>211</v>
      </c>
      <c r="Q586" s="643">
        <v>228</v>
      </c>
      <c r="R586" s="643">
        <v>439</v>
      </c>
      <c r="S586" s="643" t="s">
        <v>1212</v>
      </c>
      <c r="T586" s="643" t="s">
        <v>1213</v>
      </c>
      <c r="U586" s="656">
        <v>506487.88</v>
      </c>
      <c r="V586" s="656">
        <v>2439905.213</v>
      </c>
      <c r="W586" s="688" t="s">
        <v>2598</v>
      </c>
      <c r="X586" s="669" t="s">
        <v>194</v>
      </c>
      <c r="Y586" s="669" t="s">
        <v>194</v>
      </c>
      <c r="Z586" s="669" t="s">
        <v>194</v>
      </c>
      <c r="AA586" s="669" t="s">
        <v>194</v>
      </c>
      <c r="AB586" s="305"/>
    </row>
    <row r="587" spans="1:28" ht="31" customHeight="1" x14ac:dyDescent="0.35">
      <c r="A587" s="281"/>
      <c r="B587" s="700" t="s">
        <v>186</v>
      </c>
      <c r="C587" s="643"/>
      <c r="D587" s="643"/>
      <c r="E587" s="643"/>
      <c r="F587" s="686">
        <v>474</v>
      </c>
      <c r="G587" s="643"/>
      <c r="H587" s="656"/>
      <c r="I587" s="686"/>
      <c r="J587" s="643"/>
      <c r="K587" s="708"/>
      <c r="L587" s="709"/>
      <c r="M587" s="643"/>
      <c r="N587" s="643"/>
      <c r="O587" s="643"/>
      <c r="P587" s="643"/>
      <c r="Q587" s="643"/>
      <c r="R587" s="643"/>
      <c r="S587" s="643"/>
      <c r="T587" s="643"/>
      <c r="U587" s="656"/>
      <c r="V587" s="656"/>
      <c r="W587" s="711" t="s">
        <v>1214</v>
      </c>
      <c r="X587" s="669"/>
      <c r="Y587" s="669"/>
      <c r="Z587" s="669"/>
      <c r="AA587" s="669"/>
      <c r="AB587" s="305"/>
    </row>
    <row r="588" spans="1:28" ht="31" customHeight="1" x14ac:dyDescent="0.35">
      <c r="A588" s="289">
        <v>290</v>
      </c>
      <c r="B588" s="700" t="s">
        <v>1215</v>
      </c>
      <c r="C588" s="698" t="s">
        <v>1216</v>
      </c>
      <c r="D588" s="698" t="s">
        <v>276</v>
      </c>
      <c r="E588" s="643" t="s">
        <v>1217</v>
      </c>
      <c r="F588" s="686"/>
      <c r="G588" s="686">
        <f>SUM(F577:F587)</f>
        <v>2498</v>
      </c>
      <c r="H588" s="656">
        <v>57.32</v>
      </c>
      <c r="I588" s="686">
        <f>I586+F587</f>
        <v>9120</v>
      </c>
      <c r="J588" s="643">
        <v>143.65899999999999</v>
      </c>
      <c r="K588" s="686">
        <f t="shared" si="452"/>
        <v>698</v>
      </c>
      <c r="L588" s="656">
        <f t="shared" si="453"/>
        <v>349</v>
      </c>
      <c r="M588" s="643">
        <v>251</v>
      </c>
      <c r="N588" s="643">
        <v>108</v>
      </c>
      <c r="O588" s="643">
        <v>358</v>
      </c>
      <c r="P588" s="643">
        <v>248</v>
      </c>
      <c r="Q588" s="643">
        <v>110</v>
      </c>
      <c r="R588" s="643">
        <v>358</v>
      </c>
      <c r="S588" s="643" t="s">
        <v>1218</v>
      </c>
      <c r="T588" s="643" t="s">
        <v>1219</v>
      </c>
      <c r="U588" s="656">
        <v>506854.6</v>
      </c>
      <c r="V588" s="656">
        <v>2439605.16</v>
      </c>
      <c r="W588" s="688" t="s">
        <v>2599</v>
      </c>
      <c r="X588" s="669" t="s">
        <v>194</v>
      </c>
      <c r="Y588" s="669" t="s">
        <v>194</v>
      </c>
      <c r="Z588" s="669" t="s">
        <v>194</v>
      </c>
      <c r="AA588" s="669" t="s">
        <v>194</v>
      </c>
      <c r="AB588" s="306"/>
    </row>
    <row r="589" spans="1:28" ht="31" customHeight="1" x14ac:dyDescent="0.35">
      <c r="A589" s="281"/>
      <c r="B589" s="700" t="s">
        <v>186</v>
      </c>
      <c r="C589" s="643"/>
      <c r="D589" s="643"/>
      <c r="E589" s="643"/>
      <c r="F589" s="686">
        <v>224</v>
      </c>
      <c r="G589" s="643"/>
      <c r="H589" s="656"/>
      <c r="I589" s="686"/>
      <c r="J589" s="643"/>
      <c r="K589" s="708"/>
      <c r="L589" s="709"/>
      <c r="M589" s="643"/>
      <c r="N589" s="643"/>
      <c r="O589" s="643"/>
      <c r="P589" s="643"/>
      <c r="Q589" s="643"/>
      <c r="R589" s="643"/>
      <c r="S589" s="643"/>
      <c r="T589" s="643"/>
      <c r="U589" s="656"/>
      <c r="V589" s="656"/>
      <c r="W589" s="660" t="s">
        <v>2714</v>
      </c>
      <c r="X589" s="669"/>
      <c r="Y589" s="669"/>
      <c r="Z589" s="669"/>
      <c r="AA589" s="669"/>
      <c r="AB589" s="306"/>
    </row>
    <row r="590" spans="1:28" ht="31" customHeight="1" x14ac:dyDescent="0.35">
      <c r="A590" s="289">
        <v>291</v>
      </c>
      <c r="B590" s="700" t="s">
        <v>1220</v>
      </c>
      <c r="C590" s="698" t="s">
        <v>1221</v>
      </c>
      <c r="D590" s="698" t="s">
        <v>189</v>
      </c>
      <c r="E590" s="643" t="s">
        <v>1222</v>
      </c>
      <c r="F590" s="686"/>
      <c r="G590" s="686">
        <f>F589</f>
        <v>224</v>
      </c>
      <c r="H590" s="656">
        <v>57.32</v>
      </c>
      <c r="I590" s="686">
        <f>I588+F589</f>
        <v>9344</v>
      </c>
      <c r="J590" s="643">
        <v>144.09</v>
      </c>
      <c r="K590" s="686">
        <f t="shared" si="452"/>
        <v>633</v>
      </c>
      <c r="L590" s="656">
        <f t="shared" si="453"/>
        <v>316.5</v>
      </c>
      <c r="M590" s="643">
        <v>116</v>
      </c>
      <c r="N590" s="643">
        <v>244</v>
      </c>
      <c r="O590" s="643">
        <v>360</v>
      </c>
      <c r="P590" s="643">
        <v>114</v>
      </c>
      <c r="Q590" s="643">
        <v>234</v>
      </c>
      <c r="R590" s="643">
        <v>348</v>
      </c>
      <c r="S590" s="643" t="s">
        <v>1223</v>
      </c>
      <c r="T590" s="643" t="s">
        <v>1224</v>
      </c>
      <c r="U590" s="656">
        <v>506975.33</v>
      </c>
      <c r="V590" s="656">
        <v>2439416.59</v>
      </c>
      <c r="W590" s="688" t="s">
        <v>2599</v>
      </c>
      <c r="X590" s="669" t="s">
        <v>194</v>
      </c>
      <c r="Y590" s="669" t="s">
        <v>194</v>
      </c>
      <c r="Z590" s="669" t="s">
        <v>194</v>
      </c>
      <c r="AA590" s="669" t="s">
        <v>194</v>
      </c>
      <c r="AB590" s="305"/>
    </row>
    <row r="591" spans="1:28" ht="31" customHeight="1" x14ac:dyDescent="0.35">
      <c r="A591" s="281"/>
      <c r="B591" s="700" t="s">
        <v>186</v>
      </c>
      <c r="C591" s="643"/>
      <c r="D591" s="643"/>
      <c r="E591" s="643"/>
      <c r="F591" s="686">
        <v>409</v>
      </c>
      <c r="G591" s="643"/>
      <c r="H591" s="656"/>
      <c r="I591" s="686"/>
      <c r="J591" s="643"/>
      <c r="K591" s="708"/>
      <c r="L591" s="709"/>
      <c r="M591" s="643"/>
      <c r="N591" s="643"/>
      <c r="O591" s="643"/>
      <c r="P591" s="643"/>
      <c r="Q591" s="643"/>
      <c r="R591" s="643"/>
      <c r="S591" s="643"/>
      <c r="T591" s="643"/>
      <c r="U591" s="656"/>
      <c r="V591" s="656"/>
      <c r="W591" s="711" t="s">
        <v>196</v>
      </c>
      <c r="X591" s="669"/>
      <c r="Y591" s="669"/>
      <c r="Z591" s="669"/>
      <c r="AA591" s="669"/>
      <c r="AB591" s="305"/>
    </row>
    <row r="592" spans="1:28" ht="31" customHeight="1" x14ac:dyDescent="0.35">
      <c r="A592" s="289">
        <v>292</v>
      </c>
      <c r="B592" s="700" t="s">
        <v>186</v>
      </c>
      <c r="C592" s="698" t="s">
        <v>1225</v>
      </c>
      <c r="D592" s="698" t="s">
        <v>45</v>
      </c>
      <c r="E592" s="643" t="s">
        <v>186</v>
      </c>
      <c r="F592" s="686"/>
      <c r="G592" s="643" t="s">
        <v>186</v>
      </c>
      <c r="H592" s="656">
        <v>53.83</v>
      </c>
      <c r="I592" s="686">
        <f>I590+F591</f>
        <v>9753</v>
      </c>
      <c r="J592" s="643">
        <v>144.29499999999999</v>
      </c>
      <c r="K592" s="686">
        <f t="shared" si="452"/>
        <v>783</v>
      </c>
      <c r="L592" s="656">
        <f t="shared" si="453"/>
        <v>391.5</v>
      </c>
      <c r="M592" s="643">
        <v>166</v>
      </c>
      <c r="N592" s="643">
        <v>184</v>
      </c>
      <c r="O592" s="643">
        <v>350</v>
      </c>
      <c r="P592" s="643">
        <v>177</v>
      </c>
      <c r="Q592" s="643">
        <v>185</v>
      </c>
      <c r="R592" s="643">
        <v>361</v>
      </c>
      <c r="S592" s="643" t="s">
        <v>1226</v>
      </c>
      <c r="T592" s="643" t="s">
        <v>1227</v>
      </c>
      <c r="U592" s="656">
        <v>507374.85800000001</v>
      </c>
      <c r="V592" s="656">
        <v>2439329.0789999999</v>
      </c>
      <c r="W592" s="688" t="s">
        <v>2599</v>
      </c>
      <c r="X592" s="669" t="s">
        <v>194</v>
      </c>
      <c r="Y592" s="669" t="s">
        <v>194</v>
      </c>
      <c r="Z592" s="669" t="s">
        <v>194</v>
      </c>
      <c r="AA592" s="669" t="s">
        <v>194</v>
      </c>
      <c r="AB592" s="306"/>
    </row>
    <row r="593" spans="1:28" ht="31" customHeight="1" x14ac:dyDescent="0.35">
      <c r="A593" s="281"/>
      <c r="B593" s="700" t="s">
        <v>186</v>
      </c>
      <c r="C593" s="643"/>
      <c r="D593" s="643"/>
      <c r="E593" s="643"/>
      <c r="F593" s="686">
        <v>374</v>
      </c>
      <c r="G593" s="643"/>
      <c r="H593" s="656"/>
      <c r="I593" s="686"/>
      <c r="J593" s="643"/>
      <c r="K593" s="708"/>
      <c r="L593" s="709"/>
      <c r="M593" s="643"/>
      <c r="N593" s="643"/>
      <c r="O593" s="643"/>
      <c r="P593" s="643"/>
      <c r="Q593" s="643"/>
      <c r="R593" s="643"/>
      <c r="S593" s="643"/>
      <c r="T593" s="643"/>
      <c r="U593" s="656"/>
      <c r="V593" s="656"/>
      <c r="W593" s="711" t="s">
        <v>1115</v>
      </c>
      <c r="X593" s="669"/>
      <c r="Y593" s="669"/>
      <c r="Z593" s="669"/>
      <c r="AA593" s="669"/>
      <c r="AB593" s="305"/>
    </row>
    <row r="594" spans="1:28" ht="31" customHeight="1" x14ac:dyDescent="0.35">
      <c r="A594" s="289">
        <v>293</v>
      </c>
      <c r="B594" s="700" t="s">
        <v>1228</v>
      </c>
      <c r="C594" s="643" t="s">
        <v>1229</v>
      </c>
      <c r="D594" s="643" t="s">
        <v>427</v>
      </c>
      <c r="E594" s="643" t="s">
        <v>1230</v>
      </c>
      <c r="F594" s="686"/>
      <c r="G594" s="686">
        <f>SUM(F591:F593)</f>
        <v>783</v>
      </c>
      <c r="H594" s="656">
        <v>48.32</v>
      </c>
      <c r="I594" s="686">
        <f>I592+F593</f>
        <v>10127</v>
      </c>
      <c r="J594" s="643">
        <v>145.09899999999999</v>
      </c>
      <c r="K594" s="686">
        <f t="shared" si="452"/>
        <v>787</v>
      </c>
      <c r="L594" s="656">
        <f t="shared" si="453"/>
        <v>393.5</v>
      </c>
      <c r="M594" s="643">
        <v>191</v>
      </c>
      <c r="N594" s="643">
        <v>167</v>
      </c>
      <c r="O594" s="643">
        <v>358</v>
      </c>
      <c r="P594" s="643">
        <v>190</v>
      </c>
      <c r="Q594" s="643">
        <v>177</v>
      </c>
      <c r="R594" s="643">
        <v>367</v>
      </c>
      <c r="S594" s="643" t="s">
        <v>1231</v>
      </c>
      <c r="T594" s="643" t="s">
        <v>1232</v>
      </c>
      <c r="U594" s="656">
        <v>507740.14</v>
      </c>
      <c r="V594" s="656">
        <v>2439249.0699999998</v>
      </c>
      <c r="W594" s="688" t="s">
        <v>2600</v>
      </c>
      <c r="X594" s="669" t="s">
        <v>194</v>
      </c>
      <c r="Y594" s="669" t="s">
        <v>194</v>
      </c>
      <c r="Z594" s="669" t="s">
        <v>194</v>
      </c>
      <c r="AA594" s="669" t="s">
        <v>194</v>
      </c>
      <c r="AB594" s="305"/>
    </row>
    <row r="595" spans="1:28" ht="31" customHeight="1" x14ac:dyDescent="0.35">
      <c r="A595" s="281"/>
      <c r="B595" s="700" t="s">
        <v>186</v>
      </c>
      <c r="C595" s="643"/>
      <c r="D595" s="643"/>
      <c r="E595" s="643"/>
      <c r="F595" s="686">
        <v>413</v>
      </c>
      <c r="G595" s="643"/>
      <c r="H595" s="656"/>
      <c r="I595" s="686"/>
      <c r="J595" s="643"/>
      <c r="K595" s="708"/>
      <c r="L595" s="709"/>
      <c r="M595" s="643"/>
      <c r="N595" s="643"/>
      <c r="O595" s="643"/>
      <c r="P595" s="643"/>
      <c r="Q595" s="643"/>
      <c r="R595" s="643"/>
      <c r="S595" s="643"/>
      <c r="T595" s="643"/>
      <c r="U595" s="656"/>
      <c r="V595" s="656"/>
      <c r="W595" s="711" t="s">
        <v>1233</v>
      </c>
      <c r="X595" s="669"/>
      <c r="Y595" s="669"/>
      <c r="Z595" s="669"/>
      <c r="AA595" s="669"/>
      <c r="AB595" s="305"/>
    </row>
    <row r="596" spans="1:28" ht="31" customHeight="1" x14ac:dyDescent="0.35">
      <c r="A596" s="289">
        <v>294</v>
      </c>
      <c r="B596" s="700" t="s">
        <v>186</v>
      </c>
      <c r="C596" s="643" t="s">
        <v>114</v>
      </c>
      <c r="D596" s="643" t="s">
        <v>120</v>
      </c>
      <c r="E596" s="643" t="s">
        <v>186</v>
      </c>
      <c r="F596" s="686"/>
      <c r="G596" s="643" t="s">
        <v>186</v>
      </c>
      <c r="H596" s="656">
        <v>62.83</v>
      </c>
      <c r="I596" s="686">
        <f>I594+F595</f>
        <v>10540</v>
      </c>
      <c r="J596" s="643">
        <v>145.16800000000001</v>
      </c>
      <c r="K596" s="686">
        <f t="shared" si="452"/>
        <v>848</v>
      </c>
      <c r="L596" s="656">
        <f t="shared" si="453"/>
        <v>424</v>
      </c>
      <c r="M596" s="643">
        <v>246</v>
      </c>
      <c r="N596" s="643">
        <v>254</v>
      </c>
      <c r="O596" s="643">
        <v>500</v>
      </c>
      <c r="P596" s="643">
        <v>237</v>
      </c>
      <c r="Q596" s="643">
        <v>245</v>
      </c>
      <c r="R596" s="643">
        <v>482</v>
      </c>
      <c r="S596" s="643" t="s">
        <v>1234</v>
      </c>
      <c r="T596" s="643" t="s">
        <v>1235</v>
      </c>
      <c r="U596" s="656">
        <v>508151.245</v>
      </c>
      <c r="V596" s="656">
        <v>2439288.5920000002</v>
      </c>
      <c r="W596" s="688" t="s">
        <v>2600</v>
      </c>
      <c r="X596" s="669" t="s">
        <v>194</v>
      </c>
      <c r="Y596" s="669" t="s">
        <v>194</v>
      </c>
      <c r="Z596" s="669" t="s">
        <v>194</v>
      </c>
      <c r="AA596" s="669" t="s">
        <v>194</v>
      </c>
      <c r="AB596" s="306"/>
    </row>
    <row r="597" spans="1:28" ht="31" customHeight="1" x14ac:dyDescent="0.35">
      <c r="A597" s="281"/>
      <c r="B597" s="700" t="s">
        <v>186</v>
      </c>
      <c r="C597" s="643"/>
      <c r="D597" s="643"/>
      <c r="E597" s="643"/>
      <c r="F597" s="686">
        <v>435</v>
      </c>
      <c r="G597" s="643"/>
      <c r="H597" s="656"/>
      <c r="I597" s="686"/>
      <c r="J597" s="643"/>
      <c r="K597" s="708"/>
      <c r="L597" s="709"/>
      <c r="M597" s="643"/>
      <c r="N597" s="643"/>
      <c r="O597" s="643"/>
      <c r="P597" s="643"/>
      <c r="Q597" s="643"/>
      <c r="R597" s="643"/>
      <c r="S597" s="643"/>
      <c r="T597" s="643"/>
      <c r="U597" s="656"/>
      <c r="V597" s="656"/>
      <c r="W597" s="711" t="s">
        <v>1236</v>
      </c>
      <c r="X597" s="669"/>
      <c r="Y597" s="669"/>
      <c r="Z597" s="669"/>
      <c r="AA597" s="669"/>
      <c r="AB597" s="305"/>
    </row>
    <row r="598" spans="1:28" ht="31" customHeight="1" x14ac:dyDescent="0.35">
      <c r="A598" s="289">
        <v>295</v>
      </c>
      <c r="B598" s="700" t="s">
        <v>186</v>
      </c>
      <c r="C598" s="643" t="s">
        <v>115</v>
      </c>
      <c r="D598" s="643" t="s">
        <v>45</v>
      </c>
      <c r="E598" s="643" t="s">
        <v>186</v>
      </c>
      <c r="F598" s="686"/>
      <c r="G598" s="643" t="s">
        <v>186</v>
      </c>
      <c r="H598" s="656">
        <v>53.83</v>
      </c>
      <c r="I598" s="686">
        <f>I596+F597</f>
        <v>10975</v>
      </c>
      <c r="J598" s="643">
        <v>145.55500000000001</v>
      </c>
      <c r="K598" s="686">
        <f t="shared" si="452"/>
        <v>825</v>
      </c>
      <c r="L598" s="656">
        <f t="shared" si="453"/>
        <v>412.5</v>
      </c>
      <c r="M598" s="643">
        <v>183</v>
      </c>
      <c r="N598" s="643">
        <v>195</v>
      </c>
      <c r="O598" s="643">
        <v>378</v>
      </c>
      <c r="P598" s="643">
        <v>192</v>
      </c>
      <c r="Q598" s="643">
        <v>196</v>
      </c>
      <c r="R598" s="643">
        <v>387</v>
      </c>
      <c r="S598" s="643" t="s">
        <v>1237</v>
      </c>
      <c r="T598" s="643" t="s">
        <v>1238</v>
      </c>
      <c r="U598" s="656">
        <v>508584.24800000002</v>
      </c>
      <c r="V598" s="656">
        <v>2439330.2200000002</v>
      </c>
      <c r="W598" s="688" t="s">
        <v>2600</v>
      </c>
      <c r="X598" s="669" t="s">
        <v>194</v>
      </c>
      <c r="Y598" s="669" t="s">
        <v>194</v>
      </c>
      <c r="Z598" s="669" t="s">
        <v>194</v>
      </c>
      <c r="AA598" s="669" t="s">
        <v>194</v>
      </c>
      <c r="AB598" s="305"/>
    </row>
    <row r="599" spans="1:28" ht="31" customHeight="1" x14ac:dyDescent="0.35">
      <c r="A599" s="281"/>
      <c r="B599" s="700" t="s">
        <v>186</v>
      </c>
      <c r="C599" s="643"/>
      <c r="D599" s="643"/>
      <c r="E599" s="643"/>
      <c r="F599" s="686">
        <v>390</v>
      </c>
      <c r="G599" s="643"/>
      <c r="H599" s="656"/>
      <c r="I599" s="686"/>
      <c r="J599" s="643"/>
      <c r="K599" s="708"/>
      <c r="L599" s="709"/>
      <c r="M599" s="643"/>
      <c r="N599" s="643"/>
      <c r="O599" s="643"/>
      <c r="P599" s="643"/>
      <c r="Q599" s="643"/>
      <c r="R599" s="643"/>
      <c r="S599" s="643"/>
      <c r="T599" s="643"/>
      <c r="U599" s="656"/>
      <c r="V599" s="656"/>
      <c r="W599" s="711" t="s">
        <v>196</v>
      </c>
      <c r="X599" s="669"/>
      <c r="Y599" s="669"/>
      <c r="Z599" s="669"/>
      <c r="AA599" s="669"/>
      <c r="AB599" s="305"/>
    </row>
    <row r="600" spans="1:28" ht="31" customHeight="1" x14ac:dyDescent="0.35">
      <c r="A600" s="289">
        <v>296</v>
      </c>
      <c r="B600" s="700" t="s">
        <v>186</v>
      </c>
      <c r="C600" s="643" t="s">
        <v>116</v>
      </c>
      <c r="D600" s="643" t="s">
        <v>45</v>
      </c>
      <c r="E600" s="643" t="s">
        <v>186</v>
      </c>
      <c r="F600" s="686"/>
      <c r="G600" s="643" t="s">
        <v>186</v>
      </c>
      <c r="H600" s="656">
        <v>53.83</v>
      </c>
      <c r="I600" s="686">
        <f>I598+F599</f>
        <v>11365</v>
      </c>
      <c r="J600" s="643">
        <v>145.58699999999999</v>
      </c>
      <c r="K600" s="686">
        <f t="shared" si="452"/>
        <v>806</v>
      </c>
      <c r="L600" s="656">
        <f t="shared" si="453"/>
        <v>403</v>
      </c>
      <c r="M600" s="643">
        <v>196</v>
      </c>
      <c r="N600" s="643">
        <v>194</v>
      </c>
      <c r="O600" s="643">
        <v>389</v>
      </c>
      <c r="P600" s="643">
        <v>196</v>
      </c>
      <c r="Q600" s="643">
        <v>198</v>
      </c>
      <c r="R600" s="643">
        <v>393</v>
      </c>
      <c r="S600" s="643" t="s">
        <v>1239</v>
      </c>
      <c r="T600" s="643" t="s">
        <v>1240</v>
      </c>
      <c r="U600" s="656">
        <v>508972.45799999998</v>
      </c>
      <c r="V600" s="656">
        <v>2439367.5410000002</v>
      </c>
      <c r="W600" s="688" t="s">
        <v>2600</v>
      </c>
      <c r="X600" s="669" t="s">
        <v>194</v>
      </c>
      <c r="Y600" s="669" t="s">
        <v>194</v>
      </c>
      <c r="Z600" s="669" t="s">
        <v>194</v>
      </c>
      <c r="AA600" s="669" t="s">
        <v>194</v>
      </c>
      <c r="AB600" s="305"/>
    </row>
    <row r="601" spans="1:28" ht="31" customHeight="1" x14ac:dyDescent="0.35">
      <c r="A601" s="281"/>
      <c r="B601" s="700" t="s">
        <v>186</v>
      </c>
      <c r="C601" s="643"/>
      <c r="D601" s="643"/>
      <c r="E601" s="643"/>
      <c r="F601" s="686">
        <v>416</v>
      </c>
      <c r="G601" s="643"/>
      <c r="H601" s="656"/>
      <c r="I601" s="686"/>
      <c r="J601" s="643"/>
      <c r="K601" s="708"/>
      <c r="L601" s="709"/>
      <c r="M601" s="643"/>
      <c r="N601" s="643"/>
      <c r="O601" s="643"/>
      <c r="P601" s="643"/>
      <c r="Q601" s="643"/>
      <c r="R601" s="643"/>
      <c r="S601" s="643"/>
      <c r="T601" s="643"/>
      <c r="U601" s="656"/>
      <c r="V601" s="656"/>
      <c r="W601" s="711" t="s">
        <v>1241</v>
      </c>
      <c r="X601" s="669"/>
      <c r="Y601" s="669"/>
      <c r="Z601" s="669"/>
      <c r="AA601" s="669"/>
      <c r="AB601" s="305"/>
    </row>
    <row r="602" spans="1:28" ht="31" customHeight="1" x14ac:dyDescent="0.35">
      <c r="A602" s="289">
        <v>297</v>
      </c>
      <c r="B602" s="700" t="s">
        <v>186</v>
      </c>
      <c r="C602" s="643" t="s">
        <v>117</v>
      </c>
      <c r="D602" s="643" t="s">
        <v>49</v>
      </c>
      <c r="E602" s="643" t="s">
        <v>186</v>
      </c>
      <c r="F602" s="686"/>
      <c r="G602" s="643" t="s">
        <v>186</v>
      </c>
      <c r="H602" s="656">
        <v>56.83</v>
      </c>
      <c r="I602" s="686">
        <f>I600+F601</f>
        <v>11781</v>
      </c>
      <c r="J602" s="643">
        <v>146.05099999999999</v>
      </c>
      <c r="K602" s="686">
        <f t="shared" si="452"/>
        <v>819</v>
      </c>
      <c r="L602" s="656">
        <f t="shared" si="453"/>
        <v>409.5</v>
      </c>
      <c r="M602" s="643">
        <v>223</v>
      </c>
      <c r="N602" s="643">
        <v>213</v>
      </c>
      <c r="O602" s="643">
        <v>437</v>
      </c>
      <c r="P602" s="643">
        <v>220</v>
      </c>
      <c r="Q602" s="643">
        <v>211</v>
      </c>
      <c r="R602" s="643">
        <v>431</v>
      </c>
      <c r="S602" s="643" t="s">
        <v>1242</v>
      </c>
      <c r="T602" s="643" t="s">
        <v>1243</v>
      </c>
      <c r="U602" s="656">
        <v>509386.549</v>
      </c>
      <c r="V602" s="656">
        <v>2439407.35</v>
      </c>
      <c r="W602" s="688" t="s">
        <v>2601</v>
      </c>
      <c r="X602" s="669" t="s">
        <v>194</v>
      </c>
      <c r="Y602" s="669" t="s">
        <v>194</v>
      </c>
      <c r="Z602" s="669" t="s">
        <v>194</v>
      </c>
      <c r="AA602" s="669" t="s">
        <v>194</v>
      </c>
      <c r="AB602" s="305"/>
    </row>
    <row r="603" spans="1:28" ht="31" customHeight="1" x14ac:dyDescent="0.35">
      <c r="A603" s="281"/>
      <c r="B603" s="700" t="s">
        <v>186</v>
      </c>
      <c r="C603" s="643"/>
      <c r="D603" s="643"/>
      <c r="E603" s="643"/>
      <c r="F603" s="686">
        <v>403</v>
      </c>
      <c r="G603" s="643"/>
      <c r="H603" s="656"/>
      <c r="I603" s="686"/>
      <c r="J603" s="643"/>
      <c r="K603" s="708"/>
      <c r="L603" s="709"/>
      <c r="M603" s="643"/>
      <c r="N603" s="643"/>
      <c r="O603" s="643"/>
      <c r="P603" s="643"/>
      <c r="Q603" s="643"/>
      <c r="R603" s="643"/>
      <c r="S603" s="643"/>
      <c r="T603" s="643"/>
      <c r="U603" s="656"/>
      <c r="V603" s="656"/>
      <c r="W603" s="711" t="s">
        <v>1244</v>
      </c>
      <c r="X603" s="669"/>
      <c r="Y603" s="669"/>
      <c r="Z603" s="669"/>
      <c r="AA603" s="669"/>
      <c r="AB603" s="305"/>
    </row>
    <row r="604" spans="1:28" ht="31" customHeight="1" x14ac:dyDescent="0.35">
      <c r="A604" s="289">
        <v>298</v>
      </c>
      <c r="B604" s="700" t="s">
        <v>186</v>
      </c>
      <c r="C604" s="643" t="s">
        <v>118</v>
      </c>
      <c r="D604" s="643" t="s">
        <v>45</v>
      </c>
      <c r="E604" s="643" t="s">
        <v>186</v>
      </c>
      <c r="F604" s="686"/>
      <c r="G604" s="643" t="s">
        <v>186</v>
      </c>
      <c r="H604" s="656">
        <v>53.83</v>
      </c>
      <c r="I604" s="686">
        <f>I602+F603</f>
        <v>12184</v>
      </c>
      <c r="J604" s="643">
        <v>146.49700000000001</v>
      </c>
      <c r="K604" s="686">
        <f t="shared" si="452"/>
        <v>787</v>
      </c>
      <c r="L604" s="656">
        <f t="shared" si="453"/>
        <v>393.5</v>
      </c>
      <c r="M604" s="643">
        <v>191</v>
      </c>
      <c r="N604" s="643">
        <v>189</v>
      </c>
      <c r="O604" s="643">
        <v>379</v>
      </c>
      <c r="P604" s="643">
        <v>194</v>
      </c>
      <c r="Q604" s="643">
        <v>190</v>
      </c>
      <c r="R604" s="643">
        <v>383</v>
      </c>
      <c r="S604" s="643" t="s">
        <v>1245</v>
      </c>
      <c r="T604" s="643" t="s">
        <v>1246</v>
      </c>
      <c r="U604" s="656">
        <v>509787.7</v>
      </c>
      <c r="V604" s="656">
        <v>2439445.9160000002</v>
      </c>
      <c r="W604" s="688" t="s">
        <v>2601</v>
      </c>
      <c r="X604" s="669" t="s">
        <v>194</v>
      </c>
      <c r="Y604" s="669" t="s">
        <v>194</v>
      </c>
      <c r="Z604" s="669" t="s">
        <v>194</v>
      </c>
      <c r="AA604" s="669" t="s">
        <v>194</v>
      </c>
      <c r="AB604" s="305"/>
    </row>
    <row r="605" spans="1:28" ht="31" customHeight="1" x14ac:dyDescent="0.35">
      <c r="A605" s="281"/>
      <c r="B605" s="700" t="s">
        <v>186</v>
      </c>
      <c r="C605" s="643"/>
      <c r="D605" s="643"/>
      <c r="E605" s="643"/>
      <c r="F605" s="686">
        <v>384</v>
      </c>
      <c r="G605" s="643"/>
      <c r="H605" s="656"/>
      <c r="I605" s="686"/>
      <c r="J605" s="643"/>
      <c r="K605" s="708"/>
      <c r="L605" s="709"/>
      <c r="M605" s="643"/>
      <c r="N605" s="643"/>
      <c r="O605" s="643"/>
      <c r="P605" s="643"/>
      <c r="Q605" s="643"/>
      <c r="R605" s="643"/>
      <c r="S605" s="643"/>
      <c r="T605" s="643"/>
      <c r="U605" s="656"/>
      <c r="V605" s="656"/>
      <c r="W605" s="711" t="s">
        <v>397</v>
      </c>
      <c r="X605" s="669"/>
      <c r="Y605" s="669"/>
      <c r="Z605" s="669"/>
      <c r="AA605" s="669"/>
      <c r="AB605" s="305"/>
    </row>
    <row r="606" spans="1:28" ht="31" customHeight="1" x14ac:dyDescent="0.35">
      <c r="A606" s="289">
        <v>299</v>
      </c>
      <c r="B606" s="700" t="s">
        <v>186</v>
      </c>
      <c r="C606" s="643" t="s">
        <v>119</v>
      </c>
      <c r="D606" s="643" t="s">
        <v>45</v>
      </c>
      <c r="E606" s="643" t="s">
        <v>186</v>
      </c>
      <c r="F606" s="686"/>
      <c r="G606" s="643" t="s">
        <v>186</v>
      </c>
      <c r="H606" s="656">
        <v>53.83</v>
      </c>
      <c r="I606" s="686">
        <f>I604+F605</f>
        <v>12568</v>
      </c>
      <c r="J606" s="643">
        <v>147.315</v>
      </c>
      <c r="K606" s="686">
        <f t="shared" si="452"/>
        <v>766</v>
      </c>
      <c r="L606" s="656">
        <f t="shared" si="453"/>
        <v>383</v>
      </c>
      <c r="M606" s="643">
        <v>196</v>
      </c>
      <c r="N606" s="643">
        <v>192</v>
      </c>
      <c r="O606" s="643">
        <v>389</v>
      </c>
      <c r="P606" s="643">
        <v>196</v>
      </c>
      <c r="Q606" s="643">
        <v>192</v>
      </c>
      <c r="R606" s="643">
        <v>388</v>
      </c>
      <c r="S606" s="643" t="s">
        <v>1247</v>
      </c>
      <c r="T606" s="643" t="s">
        <v>1248</v>
      </c>
      <c r="U606" s="656">
        <v>510169.93699999998</v>
      </c>
      <c r="V606" s="656">
        <v>2439482.6630000002</v>
      </c>
      <c r="W606" s="688" t="s">
        <v>2601</v>
      </c>
      <c r="X606" s="669" t="s">
        <v>194</v>
      </c>
      <c r="Y606" s="669" t="s">
        <v>194</v>
      </c>
      <c r="Z606" s="669" t="s">
        <v>194</v>
      </c>
      <c r="AA606" s="669" t="s">
        <v>194</v>
      </c>
      <c r="AB606" s="306"/>
    </row>
    <row r="607" spans="1:28" ht="31" customHeight="1" x14ac:dyDescent="0.35">
      <c r="A607" s="281"/>
      <c r="B607" s="700" t="s">
        <v>186</v>
      </c>
      <c r="C607" s="643"/>
      <c r="D607" s="643"/>
      <c r="E607" s="643"/>
      <c r="F607" s="686">
        <v>382</v>
      </c>
      <c r="G607" s="643"/>
      <c r="H607" s="656"/>
      <c r="I607" s="686"/>
      <c r="J607" s="643"/>
      <c r="K607" s="708"/>
      <c r="L607" s="709"/>
      <c r="M607" s="643"/>
      <c r="N607" s="643"/>
      <c r="O607" s="643"/>
      <c r="P607" s="643"/>
      <c r="Q607" s="643"/>
      <c r="R607" s="643"/>
      <c r="S607" s="643"/>
      <c r="T607" s="643"/>
      <c r="U607" s="656"/>
      <c r="V607" s="656"/>
      <c r="W607" s="711" t="s">
        <v>1249</v>
      </c>
      <c r="X607" s="669"/>
      <c r="Y607" s="669"/>
      <c r="Z607" s="669"/>
      <c r="AA607" s="669"/>
      <c r="AB607" s="305"/>
    </row>
    <row r="608" spans="1:28" ht="31" customHeight="1" x14ac:dyDescent="0.35">
      <c r="A608" s="289">
        <v>300</v>
      </c>
      <c r="B608" s="700" t="s">
        <v>186</v>
      </c>
      <c r="C608" s="643" t="s">
        <v>44</v>
      </c>
      <c r="D608" s="643" t="s">
        <v>45</v>
      </c>
      <c r="E608" s="643" t="s">
        <v>186</v>
      </c>
      <c r="F608" s="686"/>
      <c r="G608" s="643" t="s">
        <v>186</v>
      </c>
      <c r="H608" s="656">
        <v>53.83</v>
      </c>
      <c r="I608" s="686">
        <f>I606+F607</f>
        <v>12950</v>
      </c>
      <c r="J608" s="643">
        <v>147.084</v>
      </c>
      <c r="K608" s="686">
        <f t="shared" si="452"/>
        <v>775</v>
      </c>
      <c r="L608" s="656">
        <f t="shared" si="453"/>
        <v>387.5</v>
      </c>
      <c r="M608" s="643">
        <v>190</v>
      </c>
      <c r="N608" s="643">
        <v>197</v>
      </c>
      <c r="O608" s="643">
        <v>387</v>
      </c>
      <c r="P608" s="643">
        <v>191</v>
      </c>
      <c r="Q608" s="643">
        <v>197</v>
      </c>
      <c r="R608" s="643">
        <v>388</v>
      </c>
      <c r="S608" s="643" t="s">
        <v>1250</v>
      </c>
      <c r="T608" s="643" t="s">
        <v>1251</v>
      </c>
      <c r="U608" s="656">
        <v>510550.18400000001</v>
      </c>
      <c r="V608" s="656">
        <v>2439519.219</v>
      </c>
      <c r="W608" s="688" t="s">
        <v>2601</v>
      </c>
      <c r="X608" s="669" t="s">
        <v>194</v>
      </c>
      <c r="Y608" s="669" t="s">
        <v>194</v>
      </c>
      <c r="Z608" s="669" t="s">
        <v>194</v>
      </c>
      <c r="AA608" s="669" t="s">
        <v>194</v>
      </c>
      <c r="AB608" s="305"/>
    </row>
    <row r="609" spans="1:28" ht="31" customHeight="1" x14ac:dyDescent="0.35">
      <c r="A609" s="281"/>
      <c r="B609" s="700" t="s">
        <v>186</v>
      </c>
      <c r="C609" s="643"/>
      <c r="D609" s="643"/>
      <c r="E609" s="643"/>
      <c r="F609" s="686">
        <v>393</v>
      </c>
      <c r="G609" s="643"/>
      <c r="H609" s="656"/>
      <c r="I609" s="686"/>
      <c r="J609" s="643"/>
      <c r="K609" s="708"/>
      <c r="L609" s="709"/>
      <c r="M609" s="643"/>
      <c r="N609" s="643"/>
      <c r="O609" s="643"/>
      <c r="P609" s="643"/>
      <c r="Q609" s="643"/>
      <c r="R609" s="643"/>
      <c r="S609" s="643"/>
      <c r="T609" s="643"/>
      <c r="U609" s="656"/>
      <c r="V609" s="656"/>
      <c r="W609" s="711" t="s">
        <v>1252</v>
      </c>
      <c r="X609" s="669"/>
      <c r="Y609" s="669"/>
      <c r="Z609" s="669"/>
      <c r="AA609" s="669"/>
      <c r="AB609" s="305"/>
    </row>
    <row r="610" spans="1:28" ht="31" customHeight="1" x14ac:dyDescent="0.35">
      <c r="A610" s="289">
        <v>301</v>
      </c>
      <c r="B610" s="700" t="s">
        <v>186</v>
      </c>
      <c r="C610" s="643" t="s">
        <v>1253</v>
      </c>
      <c r="D610" s="643" t="s">
        <v>45</v>
      </c>
      <c r="E610" s="643" t="s">
        <v>186</v>
      </c>
      <c r="F610" s="686"/>
      <c r="G610" s="643" t="s">
        <v>186</v>
      </c>
      <c r="H610" s="656">
        <v>53.83</v>
      </c>
      <c r="I610" s="686">
        <f>I608+F609</f>
        <v>13343</v>
      </c>
      <c r="J610" s="643">
        <v>147.035</v>
      </c>
      <c r="K610" s="686">
        <f t="shared" si="452"/>
        <v>800</v>
      </c>
      <c r="L610" s="656">
        <f t="shared" si="453"/>
        <v>400</v>
      </c>
      <c r="M610" s="643">
        <v>197</v>
      </c>
      <c r="N610" s="643">
        <v>189</v>
      </c>
      <c r="O610" s="643">
        <v>386</v>
      </c>
      <c r="P610" s="643">
        <v>197</v>
      </c>
      <c r="Q610" s="643">
        <v>193</v>
      </c>
      <c r="R610" s="643">
        <v>390</v>
      </c>
      <c r="S610" s="643" t="s">
        <v>1254</v>
      </c>
      <c r="T610" s="643" t="s">
        <v>1255</v>
      </c>
      <c r="U610" s="656">
        <v>510941.38099999999</v>
      </c>
      <c r="V610" s="656">
        <v>2439556.827</v>
      </c>
      <c r="W610" s="688" t="s">
        <v>2601</v>
      </c>
      <c r="X610" s="669" t="s">
        <v>194</v>
      </c>
      <c r="Y610" s="669" t="s">
        <v>194</v>
      </c>
      <c r="Z610" s="669" t="s">
        <v>194</v>
      </c>
      <c r="AA610" s="669" t="s">
        <v>194</v>
      </c>
      <c r="AB610" s="305"/>
    </row>
    <row r="611" spans="1:28" ht="31" customHeight="1" x14ac:dyDescent="0.35">
      <c r="A611" s="281"/>
      <c r="B611" s="700" t="s">
        <v>186</v>
      </c>
      <c r="C611" s="643"/>
      <c r="D611" s="643"/>
      <c r="E611" s="643"/>
      <c r="F611" s="686">
        <v>407</v>
      </c>
      <c r="G611" s="643"/>
      <c r="H611" s="656"/>
      <c r="I611" s="686"/>
      <c r="J611" s="643"/>
      <c r="K611" s="708"/>
      <c r="L611" s="709"/>
      <c r="M611" s="643"/>
      <c r="N611" s="643"/>
      <c r="O611" s="643"/>
      <c r="P611" s="643"/>
      <c r="Q611" s="643"/>
      <c r="R611" s="643"/>
      <c r="S611" s="643"/>
      <c r="T611" s="643"/>
      <c r="U611" s="656"/>
      <c r="V611" s="656"/>
      <c r="W611" s="711" t="s">
        <v>1256</v>
      </c>
      <c r="X611" s="669"/>
      <c r="Y611" s="669"/>
      <c r="Z611" s="669"/>
      <c r="AA611" s="669"/>
      <c r="AB611" s="305"/>
    </row>
    <row r="612" spans="1:28" ht="31" customHeight="1" x14ac:dyDescent="0.35">
      <c r="A612" s="289">
        <v>302</v>
      </c>
      <c r="B612" s="700" t="s">
        <v>186</v>
      </c>
      <c r="C612" s="643" t="s">
        <v>1257</v>
      </c>
      <c r="D612" s="643" t="s">
        <v>49</v>
      </c>
      <c r="E612" s="643" t="s">
        <v>186</v>
      </c>
      <c r="F612" s="686"/>
      <c r="G612" s="643" t="s">
        <v>186</v>
      </c>
      <c r="H612" s="656">
        <v>56.83</v>
      </c>
      <c r="I612" s="686">
        <f>I610+F611</f>
        <v>13750</v>
      </c>
      <c r="J612" s="643">
        <v>147.32499999999999</v>
      </c>
      <c r="K612" s="686">
        <f t="shared" si="452"/>
        <v>805</v>
      </c>
      <c r="L612" s="656">
        <f t="shared" si="453"/>
        <v>402.5</v>
      </c>
      <c r="M612" s="643">
        <v>218</v>
      </c>
      <c r="N612" s="643">
        <v>222</v>
      </c>
      <c r="O612" s="643">
        <v>441</v>
      </c>
      <c r="P612" s="643">
        <v>215</v>
      </c>
      <c r="Q612" s="643">
        <v>217</v>
      </c>
      <c r="R612" s="643">
        <v>432</v>
      </c>
      <c r="S612" s="643" t="s">
        <v>1258</v>
      </c>
      <c r="T612" s="643" t="s">
        <v>1259</v>
      </c>
      <c r="U612" s="656">
        <v>511346.51299999998</v>
      </c>
      <c r="V612" s="656">
        <v>2439595.7749999999</v>
      </c>
      <c r="W612" s="688" t="s">
        <v>2601</v>
      </c>
      <c r="X612" s="669" t="s">
        <v>194</v>
      </c>
      <c r="Y612" s="669" t="s">
        <v>194</v>
      </c>
      <c r="Z612" s="669" t="s">
        <v>194</v>
      </c>
      <c r="AA612" s="669" t="s">
        <v>194</v>
      </c>
      <c r="AB612" s="305"/>
    </row>
    <row r="613" spans="1:28" ht="31" customHeight="1" x14ac:dyDescent="0.35">
      <c r="A613" s="281"/>
      <c r="B613" s="700" t="s">
        <v>186</v>
      </c>
      <c r="C613" s="643"/>
      <c r="D613" s="643"/>
      <c r="E613" s="643"/>
      <c r="F613" s="686">
        <v>398</v>
      </c>
      <c r="G613" s="643"/>
      <c r="H613" s="656"/>
      <c r="I613" s="686"/>
      <c r="J613" s="643"/>
      <c r="K613" s="708"/>
      <c r="L613" s="709"/>
      <c r="M613" s="643"/>
      <c r="N613" s="643"/>
      <c r="O613" s="643"/>
      <c r="P613" s="643"/>
      <c r="Q613" s="643"/>
      <c r="R613" s="643"/>
      <c r="S613" s="643"/>
      <c r="T613" s="643"/>
      <c r="U613" s="656"/>
      <c r="V613" s="656"/>
      <c r="W613" s="660" t="s">
        <v>2731</v>
      </c>
      <c r="X613" s="669"/>
      <c r="Y613" s="669"/>
      <c r="Z613" s="669"/>
      <c r="AA613" s="669"/>
      <c r="AB613" s="306"/>
    </row>
    <row r="614" spans="1:28" ht="31" customHeight="1" x14ac:dyDescent="0.35">
      <c r="A614" s="289">
        <v>303</v>
      </c>
      <c r="B614" s="700" t="s">
        <v>186</v>
      </c>
      <c r="C614" s="643" t="s">
        <v>1260</v>
      </c>
      <c r="D614" s="643" t="s">
        <v>45</v>
      </c>
      <c r="E614" s="643" t="s">
        <v>186</v>
      </c>
      <c r="F614" s="686"/>
      <c r="G614" s="643" t="s">
        <v>186</v>
      </c>
      <c r="H614" s="656">
        <v>53.83</v>
      </c>
      <c r="I614" s="686">
        <f>I612+F613</f>
        <v>14148</v>
      </c>
      <c r="J614" s="643">
        <v>145.21799999999999</v>
      </c>
      <c r="K614" s="686">
        <f t="shared" si="452"/>
        <v>793</v>
      </c>
      <c r="L614" s="656">
        <f t="shared" si="453"/>
        <v>396.5</v>
      </c>
      <c r="M614" s="643">
        <v>176</v>
      </c>
      <c r="N614" s="643">
        <v>156</v>
      </c>
      <c r="O614" s="643">
        <v>332</v>
      </c>
      <c r="P614" s="643">
        <v>182</v>
      </c>
      <c r="Q614" s="643">
        <v>166</v>
      </c>
      <c r="R614" s="643">
        <v>349</v>
      </c>
      <c r="S614" s="643" t="s">
        <v>1261</v>
      </c>
      <c r="T614" s="643" t="s">
        <v>1262</v>
      </c>
      <c r="U614" s="656">
        <v>511742.68599999999</v>
      </c>
      <c r="V614" s="656">
        <v>2439633.8620000002</v>
      </c>
      <c r="W614" s="688" t="s">
        <v>2601</v>
      </c>
      <c r="X614" s="669" t="s">
        <v>194</v>
      </c>
      <c r="Y614" s="669" t="s">
        <v>194</v>
      </c>
      <c r="Z614" s="669" t="s">
        <v>194</v>
      </c>
      <c r="AA614" s="669" t="s">
        <v>194</v>
      </c>
      <c r="AB614" s="306"/>
    </row>
    <row r="615" spans="1:28" ht="31" customHeight="1" x14ac:dyDescent="0.35">
      <c r="A615" s="281"/>
      <c r="B615" s="700" t="s">
        <v>186</v>
      </c>
      <c r="C615" s="643"/>
      <c r="D615" s="643"/>
      <c r="E615" s="643"/>
      <c r="F615" s="686">
        <v>395</v>
      </c>
      <c r="G615" s="643"/>
      <c r="H615" s="656"/>
      <c r="I615" s="686"/>
      <c r="J615" s="643"/>
      <c r="K615" s="708"/>
      <c r="L615" s="709"/>
      <c r="M615" s="643"/>
      <c r="N615" s="643"/>
      <c r="O615" s="643"/>
      <c r="P615" s="643"/>
      <c r="Q615" s="643"/>
      <c r="R615" s="643"/>
      <c r="S615" s="643"/>
      <c r="T615" s="643"/>
      <c r="U615" s="656"/>
      <c r="V615" s="656"/>
      <c r="W615" s="711" t="s">
        <v>1263</v>
      </c>
      <c r="X615" s="669"/>
      <c r="Y615" s="669"/>
      <c r="Z615" s="669"/>
      <c r="AA615" s="669"/>
      <c r="AB615" s="305"/>
    </row>
    <row r="616" spans="1:28" ht="31" customHeight="1" x14ac:dyDescent="0.35">
      <c r="A616" s="289">
        <v>304</v>
      </c>
      <c r="B616" s="700" t="s">
        <v>186</v>
      </c>
      <c r="C616" s="643" t="s">
        <v>1264</v>
      </c>
      <c r="D616" s="643" t="s">
        <v>120</v>
      </c>
      <c r="E616" s="643" t="s">
        <v>186</v>
      </c>
      <c r="F616" s="686"/>
      <c r="G616" s="643" t="s">
        <v>186</v>
      </c>
      <c r="H616" s="656">
        <v>62.83</v>
      </c>
      <c r="I616" s="686">
        <f>I614+F615</f>
        <v>14543</v>
      </c>
      <c r="J616" s="643">
        <v>145.566</v>
      </c>
      <c r="K616" s="686">
        <f t="shared" si="452"/>
        <v>845</v>
      </c>
      <c r="L616" s="656">
        <f t="shared" si="453"/>
        <v>422.5</v>
      </c>
      <c r="M616" s="643">
        <v>240</v>
      </c>
      <c r="N616" s="643">
        <v>245</v>
      </c>
      <c r="O616" s="643">
        <v>485</v>
      </c>
      <c r="P616" s="643">
        <v>230</v>
      </c>
      <c r="Q616" s="643">
        <v>241</v>
      </c>
      <c r="R616" s="643">
        <v>471</v>
      </c>
      <c r="S616" s="643" t="s">
        <v>1265</v>
      </c>
      <c r="T616" s="643" t="s">
        <v>1266</v>
      </c>
      <c r="U616" s="656">
        <v>512135.87300000002</v>
      </c>
      <c r="V616" s="656">
        <v>2439671.662</v>
      </c>
      <c r="W616" s="688" t="s">
        <v>2601</v>
      </c>
      <c r="X616" s="669" t="s">
        <v>194</v>
      </c>
      <c r="Y616" s="669" t="s">
        <v>194</v>
      </c>
      <c r="Z616" s="669" t="s">
        <v>194</v>
      </c>
      <c r="AA616" s="669" t="s">
        <v>194</v>
      </c>
      <c r="AB616" s="305"/>
    </row>
    <row r="617" spans="1:28" ht="31" customHeight="1" x14ac:dyDescent="0.35">
      <c r="A617" s="281"/>
      <c r="B617" s="700" t="s">
        <v>186</v>
      </c>
      <c r="C617" s="643"/>
      <c r="D617" s="643"/>
      <c r="E617" s="643"/>
      <c r="F617" s="686">
        <v>450</v>
      </c>
      <c r="G617" s="643"/>
      <c r="H617" s="656"/>
      <c r="I617" s="686"/>
      <c r="J617" s="643"/>
      <c r="K617" s="708"/>
      <c r="L617" s="709"/>
      <c r="M617" s="643"/>
      <c r="N617" s="643"/>
      <c r="O617" s="643"/>
      <c r="P617" s="643"/>
      <c r="Q617" s="643"/>
      <c r="R617" s="643"/>
      <c r="S617" s="643"/>
      <c r="T617" s="643"/>
      <c r="U617" s="656"/>
      <c r="V617" s="656"/>
      <c r="W617" s="711" t="s">
        <v>1267</v>
      </c>
      <c r="X617" s="669"/>
      <c r="Y617" s="669"/>
      <c r="Z617" s="669"/>
      <c r="AA617" s="669"/>
      <c r="AB617" s="305"/>
    </row>
    <row r="618" spans="1:28" ht="31" customHeight="1" x14ac:dyDescent="0.35">
      <c r="A618" s="289">
        <v>305</v>
      </c>
      <c r="B618" s="700" t="s">
        <v>1268</v>
      </c>
      <c r="C618" s="643" t="s">
        <v>1269</v>
      </c>
      <c r="D618" s="643" t="s">
        <v>289</v>
      </c>
      <c r="E618" s="643" t="s">
        <v>1270</v>
      </c>
      <c r="F618" s="686"/>
      <c r="G618" s="686">
        <f>SUM(F595:F617)</f>
        <v>4866</v>
      </c>
      <c r="H618" s="656">
        <v>51.32</v>
      </c>
      <c r="I618" s="686">
        <f>I616+F617</f>
        <v>14993</v>
      </c>
      <c r="J618" s="643">
        <v>146.77099999999999</v>
      </c>
      <c r="K618" s="686">
        <f t="shared" si="452"/>
        <v>914</v>
      </c>
      <c r="L618" s="656">
        <f t="shared" si="453"/>
        <v>457</v>
      </c>
      <c r="M618" s="643">
        <v>206</v>
      </c>
      <c r="N618" s="643">
        <v>222</v>
      </c>
      <c r="O618" s="643">
        <v>428</v>
      </c>
      <c r="P618" s="643">
        <v>212</v>
      </c>
      <c r="Q618" s="643">
        <v>225</v>
      </c>
      <c r="R618" s="643">
        <v>437</v>
      </c>
      <c r="S618" s="643" t="s">
        <v>1271</v>
      </c>
      <c r="T618" s="643" t="s">
        <v>1272</v>
      </c>
      <c r="U618" s="656">
        <v>512583.76</v>
      </c>
      <c r="V618" s="656">
        <v>2439714.7200000002</v>
      </c>
      <c r="W618" s="688" t="s">
        <v>2602</v>
      </c>
      <c r="X618" s="669" t="s">
        <v>194</v>
      </c>
      <c r="Y618" s="669" t="s">
        <v>194</v>
      </c>
      <c r="Z618" s="669" t="s">
        <v>194</v>
      </c>
      <c r="AA618" s="669" t="s">
        <v>194</v>
      </c>
      <c r="AB618" s="305"/>
    </row>
    <row r="619" spans="1:28" ht="31" customHeight="1" x14ac:dyDescent="0.35">
      <c r="A619" s="281"/>
      <c r="B619" s="700" t="s">
        <v>186</v>
      </c>
      <c r="C619" s="643"/>
      <c r="D619" s="643"/>
      <c r="E619" s="643"/>
      <c r="F619" s="686">
        <v>464</v>
      </c>
      <c r="G619" s="643"/>
      <c r="H619" s="656"/>
      <c r="I619" s="686"/>
      <c r="J619" s="643"/>
      <c r="K619" s="708"/>
      <c r="L619" s="709"/>
      <c r="M619" s="643"/>
      <c r="N619" s="643"/>
      <c r="O619" s="643"/>
      <c r="P619" s="643"/>
      <c r="Q619" s="643"/>
      <c r="R619" s="643"/>
      <c r="S619" s="643"/>
      <c r="T619" s="643"/>
      <c r="U619" s="656"/>
      <c r="V619" s="656"/>
      <c r="W619" s="711" t="s">
        <v>1273</v>
      </c>
      <c r="X619" s="669"/>
      <c r="Y619" s="669"/>
      <c r="Z619" s="669"/>
      <c r="AA619" s="669"/>
      <c r="AB619" s="305"/>
    </row>
    <row r="620" spans="1:28" ht="31" customHeight="1" x14ac:dyDescent="0.35">
      <c r="A620" s="289">
        <v>306</v>
      </c>
      <c r="B620" s="700" t="s">
        <v>186</v>
      </c>
      <c r="C620" s="643" t="s">
        <v>1274</v>
      </c>
      <c r="D620" s="643" t="s">
        <v>65</v>
      </c>
      <c r="E620" s="643" t="s">
        <v>186</v>
      </c>
      <c r="F620" s="686"/>
      <c r="G620" s="643" t="s">
        <v>186</v>
      </c>
      <c r="H620" s="656">
        <v>59.83</v>
      </c>
      <c r="I620" s="686">
        <f>I618+F619</f>
        <v>15457</v>
      </c>
      <c r="J620" s="643">
        <v>146.547</v>
      </c>
      <c r="K620" s="686">
        <f t="shared" si="452"/>
        <v>849</v>
      </c>
      <c r="L620" s="656">
        <f t="shared" si="453"/>
        <v>424.5</v>
      </c>
      <c r="M620" s="643">
        <v>244</v>
      </c>
      <c r="N620" s="643">
        <v>225</v>
      </c>
      <c r="O620" s="643">
        <v>469</v>
      </c>
      <c r="P620" s="643">
        <v>242</v>
      </c>
      <c r="Q620" s="643">
        <v>218</v>
      </c>
      <c r="R620" s="643">
        <v>459</v>
      </c>
      <c r="S620" s="643" t="s">
        <v>1275</v>
      </c>
      <c r="T620" s="643" t="s">
        <v>1276</v>
      </c>
      <c r="U620" s="656">
        <v>513042.70799999998</v>
      </c>
      <c r="V620" s="656">
        <v>2439646.4330000002</v>
      </c>
      <c r="W620" s="688" t="s">
        <v>2602</v>
      </c>
      <c r="X620" s="669" t="s">
        <v>194</v>
      </c>
      <c r="Y620" s="669" t="s">
        <v>194</v>
      </c>
      <c r="Z620" s="669" t="s">
        <v>194</v>
      </c>
      <c r="AA620" s="669" t="s">
        <v>194</v>
      </c>
      <c r="AB620" s="305"/>
    </row>
    <row r="621" spans="1:28" ht="31" customHeight="1" x14ac:dyDescent="0.35">
      <c r="A621" s="281"/>
      <c r="B621" s="700" t="s">
        <v>186</v>
      </c>
      <c r="C621" s="643"/>
      <c r="D621" s="643"/>
      <c r="E621" s="643"/>
      <c r="F621" s="686">
        <v>385</v>
      </c>
      <c r="G621" s="643"/>
      <c r="H621" s="656"/>
      <c r="I621" s="686"/>
      <c r="J621" s="643"/>
      <c r="K621" s="708"/>
      <c r="L621" s="709"/>
      <c r="M621" s="643"/>
      <c r="N621" s="643"/>
      <c r="O621" s="643"/>
      <c r="P621" s="643"/>
      <c r="Q621" s="643"/>
      <c r="R621" s="643"/>
      <c r="S621" s="643"/>
      <c r="T621" s="643"/>
      <c r="U621" s="656"/>
      <c r="V621" s="656"/>
      <c r="W621" s="711" t="s">
        <v>196</v>
      </c>
      <c r="X621" s="669"/>
      <c r="Y621" s="669"/>
      <c r="Z621" s="669"/>
      <c r="AA621" s="669"/>
      <c r="AB621" s="305"/>
    </row>
    <row r="622" spans="1:28" ht="31" customHeight="1" x14ac:dyDescent="0.35">
      <c r="A622" s="289">
        <v>307</v>
      </c>
      <c r="B622" s="700" t="s">
        <v>186</v>
      </c>
      <c r="C622" s="643" t="s">
        <v>46</v>
      </c>
      <c r="D622" s="643" t="s">
        <v>45</v>
      </c>
      <c r="E622" s="643" t="s">
        <v>186</v>
      </c>
      <c r="F622" s="686"/>
      <c r="G622" s="643" t="s">
        <v>186</v>
      </c>
      <c r="H622" s="656">
        <v>53.83</v>
      </c>
      <c r="I622" s="686">
        <f>I620+F621</f>
        <v>15842</v>
      </c>
      <c r="J622" s="643">
        <v>145.58000000000001</v>
      </c>
      <c r="K622" s="686">
        <f t="shared" si="452"/>
        <v>719</v>
      </c>
      <c r="L622" s="656">
        <f t="shared" si="453"/>
        <v>359.5</v>
      </c>
      <c r="M622" s="643">
        <v>161</v>
      </c>
      <c r="N622" s="643">
        <v>144</v>
      </c>
      <c r="O622" s="643">
        <v>304</v>
      </c>
      <c r="P622" s="643">
        <v>169</v>
      </c>
      <c r="Q622" s="643">
        <v>150</v>
      </c>
      <c r="R622" s="643">
        <v>318</v>
      </c>
      <c r="S622" s="643" t="s">
        <v>1277</v>
      </c>
      <c r="T622" s="643" t="s">
        <v>1278</v>
      </c>
      <c r="U622" s="656">
        <v>513423.51500000001</v>
      </c>
      <c r="V622" s="656">
        <v>2439589.773</v>
      </c>
      <c r="W622" s="688" t="s">
        <v>2602</v>
      </c>
      <c r="X622" s="669" t="s">
        <v>194</v>
      </c>
      <c r="Y622" s="669" t="s">
        <v>194</v>
      </c>
      <c r="Z622" s="669" t="s">
        <v>194</v>
      </c>
      <c r="AA622" s="669" t="s">
        <v>194</v>
      </c>
      <c r="AB622" s="305"/>
    </row>
    <row r="623" spans="1:28" ht="31" customHeight="1" x14ac:dyDescent="0.35">
      <c r="A623" s="281"/>
      <c r="B623" s="700" t="s">
        <v>186</v>
      </c>
      <c r="C623" s="643"/>
      <c r="D623" s="643"/>
      <c r="E623" s="643"/>
      <c r="F623" s="686">
        <v>334</v>
      </c>
      <c r="G623" s="643"/>
      <c r="H623" s="656"/>
      <c r="I623" s="686"/>
      <c r="J623" s="643"/>
      <c r="K623" s="708"/>
      <c r="L623" s="709"/>
      <c r="M623" s="643"/>
      <c r="N623" s="643"/>
      <c r="O623" s="643"/>
      <c r="P623" s="643"/>
      <c r="Q623" s="643"/>
      <c r="R623" s="643"/>
      <c r="S623" s="643"/>
      <c r="T623" s="643"/>
      <c r="U623" s="656"/>
      <c r="V623" s="656"/>
      <c r="W623" s="711" t="s">
        <v>1279</v>
      </c>
      <c r="X623" s="669"/>
      <c r="Y623" s="669"/>
      <c r="Z623" s="669"/>
      <c r="AA623" s="669"/>
      <c r="AB623" s="305"/>
    </row>
    <row r="624" spans="1:28" ht="31" customHeight="1" x14ac:dyDescent="0.35">
      <c r="A624" s="289">
        <v>308</v>
      </c>
      <c r="B624" s="700" t="s">
        <v>186</v>
      </c>
      <c r="C624" s="643" t="s">
        <v>48</v>
      </c>
      <c r="D624" s="643" t="s">
        <v>49</v>
      </c>
      <c r="E624" s="643" t="s">
        <v>186</v>
      </c>
      <c r="F624" s="686"/>
      <c r="G624" s="643" t="s">
        <v>186</v>
      </c>
      <c r="H624" s="656">
        <v>56.83</v>
      </c>
      <c r="I624" s="686">
        <f>I622+F623</f>
        <v>16176</v>
      </c>
      <c r="J624" s="643">
        <v>147.00200000000001</v>
      </c>
      <c r="K624" s="686">
        <f t="shared" si="452"/>
        <v>760</v>
      </c>
      <c r="L624" s="656">
        <f t="shared" si="453"/>
        <v>380</v>
      </c>
      <c r="M624" s="643">
        <v>191</v>
      </c>
      <c r="N624" s="643">
        <v>211</v>
      </c>
      <c r="O624" s="643">
        <v>402</v>
      </c>
      <c r="P624" s="643">
        <v>185</v>
      </c>
      <c r="Q624" s="643">
        <v>212</v>
      </c>
      <c r="R624" s="643">
        <v>398</v>
      </c>
      <c r="S624" s="643" t="s">
        <v>1280</v>
      </c>
      <c r="T624" s="643" t="s">
        <v>1281</v>
      </c>
      <c r="U624" s="656">
        <v>513753.87900000002</v>
      </c>
      <c r="V624" s="656">
        <v>2439540.6189999999</v>
      </c>
      <c r="W624" s="688" t="s">
        <v>2602</v>
      </c>
      <c r="X624" s="669" t="s">
        <v>194</v>
      </c>
      <c r="Y624" s="669" t="s">
        <v>194</v>
      </c>
      <c r="Z624" s="669" t="s">
        <v>194</v>
      </c>
      <c r="AA624" s="669" t="s">
        <v>194</v>
      </c>
      <c r="AB624" s="305"/>
    </row>
    <row r="625" spans="1:28" ht="31" customHeight="1" x14ac:dyDescent="0.35">
      <c r="A625" s="281"/>
      <c r="B625" s="700" t="s">
        <v>186</v>
      </c>
      <c r="C625" s="643"/>
      <c r="D625" s="643"/>
      <c r="E625" s="643"/>
      <c r="F625" s="686">
        <v>426</v>
      </c>
      <c r="G625" s="643"/>
      <c r="H625" s="656"/>
      <c r="I625" s="686"/>
      <c r="J625" s="643"/>
      <c r="K625" s="708"/>
      <c r="L625" s="709"/>
      <c r="M625" s="643"/>
      <c r="N625" s="643"/>
      <c r="O625" s="643"/>
      <c r="P625" s="643"/>
      <c r="Q625" s="643"/>
      <c r="R625" s="643"/>
      <c r="S625" s="643"/>
      <c r="T625" s="643"/>
      <c r="U625" s="656"/>
      <c r="V625" s="656"/>
      <c r="W625" s="711" t="s">
        <v>1282</v>
      </c>
      <c r="X625" s="669"/>
      <c r="Y625" s="669"/>
      <c r="Z625" s="669"/>
      <c r="AA625" s="669"/>
      <c r="AB625" s="305"/>
    </row>
    <row r="626" spans="1:28" ht="31" customHeight="1" x14ac:dyDescent="0.35">
      <c r="A626" s="289">
        <v>309</v>
      </c>
      <c r="B626" s="700" t="s">
        <v>1283</v>
      </c>
      <c r="C626" s="643" t="s">
        <v>1284</v>
      </c>
      <c r="D626" s="643" t="s">
        <v>473</v>
      </c>
      <c r="E626" s="643" t="s">
        <v>1285</v>
      </c>
      <c r="F626" s="686"/>
      <c r="G626" s="686">
        <f>SUM(F619:F625)</f>
        <v>1609</v>
      </c>
      <c r="H626" s="656">
        <v>51.32</v>
      </c>
      <c r="I626" s="686">
        <f>I624+F625</f>
        <v>16602</v>
      </c>
      <c r="J626" s="643">
        <v>147.554</v>
      </c>
      <c r="K626" s="686">
        <f t="shared" si="452"/>
        <v>837</v>
      </c>
      <c r="L626" s="656">
        <f t="shared" si="453"/>
        <v>418.5</v>
      </c>
      <c r="M626" s="643">
        <v>216</v>
      </c>
      <c r="N626" s="643">
        <v>213</v>
      </c>
      <c r="O626" s="643">
        <v>429</v>
      </c>
      <c r="P626" s="643">
        <v>215</v>
      </c>
      <c r="Q626" s="643">
        <v>212</v>
      </c>
      <c r="R626" s="643">
        <v>427</v>
      </c>
      <c r="S626" s="643" t="s">
        <v>1286</v>
      </c>
      <c r="T626" s="643" t="s">
        <v>1287</v>
      </c>
      <c r="U626" s="656">
        <v>514175.07</v>
      </c>
      <c r="V626" s="656">
        <v>2439477.9500000002</v>
      </c>
      <c r="W626" s="688" t="s">
        <v>2602</v>
      </c>
      <c r="X626" s="669" t="s">
        <v>194</v>
      </c>
      <c r="Y626" s="669" t="s">
        <v>194</v>
      </c>
      <c r="Z626" s="669" t="s">
        <v>194</v>
      </c>
      <c r="AA626" s="669" t="s">
        <v>194</v>
      </c>
      <c r="AB626" s="306"/>
    </row>
    <row r="627" spans="1:28" ht="31" customHeight="1" x14ac:dyDescent="0.35">
      <c r="A627" s="281"/>
      <c r="B627" s="700" t="s">
        <v>186</v>
      </c>
      <c r="C627" s="643"/>
      <c r="D627" s="643"/>
      <c r="E627" s="643"/>
      <c r="F627" s="686">
        <v>411</v>
      </c>
      <c r="G627" s="643"/>
      <c r="H627" s="656"/>
      <c r="I627" s="686"/>
      <c r="J627" s="643"/>
      <c r="K627" s="708"/>
      <c r="L627" s="709"/>
      <c r="M627" s="643"/>
      <c r="N627" s="643"/>
      <c r="O627" s="643"/>
      <c r="P627" s="643"/>
      <c r="Q627" s="643"/>
      <c r="R627" s="643"/>
      <c r="S627" s="643"/>
      <c r="T627" s="643"/>
      <c r="U627" s="656"/>
      <c r="V627" s="656"/>
      <c r="W627" s="711" t="s">
        <v>1115</v>
      </c>
      <c r="X627" s="669"/>
      <c r="Y627" s="669"/>
      <c r="Z627" s="669"/>
      <c r="AA627" s="669"/>
      <c r="AB627" s="306"/>
    </row>
    <row r="628" spans="1:28" ht="31" customHeight="1" x14ac:dyDescent="0.35">
      <c r="A628" s="289">
        <v>310</v>
      </c>
      <c r="B628" s="700" t="s">
        <v>186</v>
      </c>
      <c r="C628" s="643" t="s">
        <v>1288</v>
      </c>
      <c r="D628" s="643" t="s">
        <v>120</v>
      </c>
      <c r="E628" s="643" t="s">
        <v>186</v>
      </c>
      <c r="F628" s="686"/>
      <c r="G628" s="643" t="s">
        <v>186</v>
      </c>
      <c r="H628" s="656">
        <v>62.83</v>
      </c>
      <c r="I628" s="686">
        <f>I626+F627</f>
        <v>17013</v>
      </c>
      <c r="J628" s="643">
        <v>139.80799999999999</v>
      </c>
      <c r="K628" s="686">
        <f t="shared" si="452"/>
        <v>736</v>
      </c>
      <c r="L628" s="656">
        <f t="shared" si="453"/>
        <v>368</v>
      </c>
      <c r="M628" s="643">
        <v>199</v>
      </c>
      <c r="N628" s="643">
        <v>142</v>
      </c>
      <c r="O628" s="643">
        <v>341</v>
      </c>
      <c r="P628" s="643">
        <v>201</v>
      </c>
      <c r="Q628" s="643">
        <v>147</v>
      </c>
      <c r="R628" s="643">
        <v>348</v>
      </c>
      <c r="S628" s="643" t="s">
        <v>1289</v>
      </c>
      <c r="T628" s="643" t="s">
        <v>1290</v>
      </c>
      <c r="U628" s="656">
        <v>514561.89199999999</v>
      </c>
      <c r="V628" s="656">
        <v>2439339.0610000002</v>
      </c>
      <c r="W628" s="688" t="s">
        <v>2602</v>
      </c>
      <c r="X628" s="669" t="s">
        <v>194</v>
      </c>
      <c r="Y628" s="669" t="s">
        <v>194</v>
      </c>
      <c r="Z628" s="669" t="s">
        <v>194</v>
      </c>
      <c r="AA628" s="669" t="s">
        <v>194</v>
      </c>
      <c r="AB628" s="306"/>
    </row>
    <row r="629" spans="1:28" ht="31" customHeight="1" x14ac:dyDescent="0.35">
      <c r="A629" s="281"/>
      <c r="B629" s="700" t="s">
        <v>186</v>
      </c>
      <c r="C629" s="643"/>
      <c r="D629" s="643"/>
      <c r="E629" s="643"/>
      <c r="F629" s="686">
        <v>325</v>
      </c>
      <c r="G629" s="643"/>
      <c r="H629" s="656"/>
      <c r="I629" s="686"/>
      <c r="J629" s="643"/>
      <c r="K629" s="708"/>
      <c r="L629" s="709"/>
      <c r="M629" s="643"/>
      <c r="N629" s="643"/>
      <c r="O629" s="643"/>
      <c r="P629" s="643"/>
      <c r="Q629" s="643"/>
      <c r="R629" s="643"/>
      <c r="S629" s="643"/>
      <c r="T629" s="643"/>
      <c r="U629" s="656"/>
      <c r="V629" s="656"/>
      <c r="W629" s="711" t="s">
        <v>2732</v>
      </c>
      <c r="X629" s="669"/>
      <c r="Y629" s="669"/>
      <c r="Z629" s="669"/>
      <c r="AA629" s="669"/>
      <c r="AB629" s="306"/>
    </row>
    <row r="630" spans="1:28" ht="31" customHeight="1" x14ac:dyDescent="0.35">
      <c r="A630" s="289">
        <v>311</v>
      </c>
      <c r="B630" s="700" t="s">
        <v>186</v>
      </c>
      <c r="C630" s="698" t="s">
        <v>1291</v>
      </c>
      <c r="D630" s="698" t="s">
        <v>501</v>
      </c>
      <c r="E630" s="643" t="s">
        <v>186</v>
      </c>
      <c r="F630" s="686"/>
      <c r="G630" s="643"/>
      <c r="H630" s="656">
        <v>61.33</v>
      </c>
      <c r="I630" s="686">
        <f>I628+F629</f>
        <v>17338</v>
      </c>
      <c r="J630" s="643">
        <v>145.03</v>
      </c>
      <c r="K630" s="686">
        <f t="shared" si="452"/>
        <v>777</v>
      </c>
      <c r="L630" s="656">
        <f t="shared" si="453"/>
        <v>388.5</v>
      </c>
      <c r="M630" s="643">
        <v>183</v>
      </c>
      <c r="N630" s="643">
        <v>220</v>
      </c>
      <c r="O630" s="643">
        <v>403</v>
      </c>
      <c r="P630" s="643">
        <v>178</v>
      </c>
      <c r="Q630" s="643">
        <v>222</v>
      </c>
      <c r="R630" s="643">
        <v>400</v>
      </c>
      <c r="S630" s="643" t="s">
        <v>1292</v>
      </c>
      <c r="T630" s="643" t="s">
        <v>1293</v>
      </c>
      <c r="U630" s="656">
        <v>514867.77299999999</v>
      </c>
      <c r="V630" s="656">
        <v>2439229.2349999999</v>
      </c>
      <c r="W630" s="688" t="s">
        <v>2602</v>
      </c>
      <c r="X630" s="669" t="s">
        <v>194</v>
      </c>
      <c r="Y630" s="669" t="s">
        <v>194</v>
      </c>
      <c r="Z630" s="669" t="s">
        <v>194</v>
      </c>
      <c r="AA630" s="669" t="s">
        <v>194</v>
      </c>
      <c r="AB630" s="306"/>
    </row>
    <row r="631" spans="1:28" ht="31" customHeight="1" x14ac:dyDescent="0.35">
      <c r="A631" s="281"/>
      <c r="B631" s="700" t="s">
        <v>186</v>
      </c>
      <c r="C631" s="643"/>
      <c r="D631" s="643"/>
      <c r="E631" s="643"/>
      <c r="F631" s="686">
        <v>452</v>
      </c>
      <c r="G631" s="643"/>
      <c r="H631" s="656"/>
      <c r="I631" s="686"/>
      <c r="J631" s="643"/>
      <c r="K631" s="708"/>
      <c r="L631" s="709"/>
      <c r="M631" s="643"/>
      <c r="N631" s="643"/>
      <c r="O631" s="643"/>
      <c r="P631" s="643"/>
      <c r="Q631" s="643"/>
      <c r="R631" s="643"/>
      <c r="S631" s="643"/>
      <c r="T631" s="643"/>
      <c r="U631" s="656"/>
      <c r="V631" s="656"/>
      <c r="W631" s="711" t="s">
        <v>499</v>
      </c>
      <c r="X631" s="669"/>
      <c r="Y631" s="669"/>
      <c r="Z631" s="669"/>
      <c r="AA631" s="669"/>
      <c r="AB631" s="306"/>
    </row>
    <row r="632" spans="1:28" s="307" customFormat="1" ht="31" customHeight="1" x14ac:dyDescent="0.35">
      <c r="A632" s="289">
        <v>312</v>
      </c>
      <c r="B632" s="700" t="s">
        <v>1294</v>
      </c>
      <c r="C632" s="698" t="s">
        <v>1295</v>
      </c>
      <c r="D632" s="698" t="s">
        <v>440</v>
      </c>
      <c r="E632" s="643" t="s">
        <v>1296</v>
      </c>
      <c r="F632" s="686"/>
      <c r="G632" s="686">
        <f>SUM(F627:F631)</f>
        <v>1188</v>
      </c>
      <c r="H632" s="656">
        <v>54.32</v>
      </c>
      <c r="I632" s="686">
        <f>I630+F631</f>
        <v>17790</v>
      </c>
      <c r="J632" s="643">
        <v>148.37</v>
      </c>
      <c r="K632" s="686">
        <f t="shared" si="452"/>
        <v>697</v>
      </c>
      <c r="L632" s="656">
        <f t="shared" si="453"/>
        <v>348.5</v>
      </c>
      <c r="M632" s="643">
        <v>234</v>
      </c>
      <c r="N632" s="643">
        <v>159</v>
      </c>
      <c r="O632" s="643">
        <v>393</v>
      </c>
      <c r="P632" s="643">
        <v>233</v>
      </c>
      <c r="Q632" s="643">
        <v>142</v>
      </c>
      <c r="R632" s="643">
        <v>375</v>
      </c>
      <c r="S632" s="643" t="s">
        <v>1297</v>
      </c>
      <c r="T632" s="643" t="s">
        <v>1298</v>
      </c>
      <c r="U632" s="656">
        <v>515293.13</v>
      </c>
      <c r="V632" s="656">
        <v>2439076.5099999998</v>
      </c>
      <c r="W632" s="688" t="s">
        <v>2603</v>
      </c>
      <c r="X632" s="669" t="s">
        <v>194</v>
      </c>
      <c r="Y632" s="669" t="s">
        <v>194</v>
      </c>
      <c r="Z632" s="669" t="s">
        <v>194</v>
      </c>
      <c r="AA632" s="669" t="s">
        <v>194</v>
      </c>
      <c r="AB632" s="306"/>
    </row>
    <row r="633" spans="1:28" s="307" customFormat="1" ht="31" customHeight="1" x14ac:dyDescent="0.35">
      <c r="A633" s="281"/>
      <c r="B633" s="700" t="s">
        <v>186</v>
      </c>
      <c r="C633" s="643"/>
      <c r="D633" s="643"/>
      <c r="E633" s="643"/>
      <c r="F633" s="686">
        <v>245</v>
      </c>
      <c r="G633" s="643"/>
      <c r="H633" s="656"/>
      <c r="I633" s="686"/>
      <c r="J633" s="643"/>
      <c r="K633" s="708"/>
      <c r="L633" s="709"/>
      <c r="M633" s="643"/>
      <c r="N633" s="643"/>
      <c r="O633" s="643"/>
      <c r="P633" s="643"/>
      <c r="Q633" s="643"/>
      <c r="R633" s="643"/>
      <c r="S633" s="643"/>
      <c r="T633" s="643"/>
      <c r="U633" s="656"/>
      <c r="V633" s="656"/>
      <c r="W633" s="660" t="s">
        <v>2733</v>
      </c>
      <c r="X633" s="669"/>
      <c r="Y633" s="669"/>
      <c r="Z633" s="669"/>
      <c r="AA633" s="669"/>
      <c r="AB633" s="306"/>
    </row>
    <row r="634" spans="1:28" s="307" customFormat="1" ht="31" customHeight="1" x14ac:dyDescent="0.35">
      <c r="A634" s="289">
        <v>313</v>
      </c>
      <c r="B634" s="700" t="s">
        <v>1299</v>
      </c>
      <c r="C634" s="698" t="s">
        <v>1300</v>
      </c>
      <c r="D634" s="698" t="s">
        <v>346</v>
      </c>
      <c r="E634" s="643" t="s">
        <v>1301</v>
      </c>
      <c r="F634" s="686"/>
      <c r="G634" s="686">
        <f>F633</f>
        <v>245</v>
      </c>
      <c r="H634" s="656">
        <v>48.32</v>
      </c>
      <c r="I634" s="686">
        <f>I632+F633</f>
        <v>18035</v>
      </c>
      <c r="J634" s="643">
        <v>150.197</v>
      </c>
      <c r="K634" s="686">
        <f t="shared" si="452"/>
        <v>669</v>
      </c>
      <c r="L634" s="656">
        <f t="shared" si="453"/>
        <v>334.5</v>
      </c>
      <c r="M634" s="643">
        <v>86</v>
      </c>
      <c r="N634" s="643">
        <v>171</v>
      </c>
      <c r="O634" s="643">
        <v>257</v>
      </c>
      <c r="P634" s="643">
        <v>104</v>
      </c>
      <c r="Q634" s="643">
        <v>181</v>
      </c>
      <c r="R634" s="643">
        <v>284</v>
      </c>
      <c r="S634" s="643" t="s">
        <v>1302</v>
      </c>
      <c r="T634" s="643" t="s">
        <v>1303</v>
      </c>
      <c r="U634" s="656">
        <v>515456.91499999998</v>
      </c>
      <c r="V634" s="656">
        <v>2438894.4500000002</v>
      </c>
      <c r="W634" s="688" t="s">
        <v>2602</v>
      </c>
      <c r="X634" s="669" t="s">
        <v>194</v>
      </c>
      <c r="Y634" s="669" t="s">
        <v>194</v>
      </c>
      <c r="Z634" s="669" t="s">
        <v>194</v>
      </c>
      <c r="AA634" s="669" t="s">
        <v>194</v>
      </c>
      <c r="AB634" s="305"/>
    </row>
    <row r="635" spans="1:28" s="307" customFormat="1" ht="31" customHeight="1" x14ac:dyDescent="0.35">
      <c r="A635" s="281"/>
      <c r="B635" s="700" t="s">
        <v>186</v>
      </c>
      <c r="C635" s="643"/>
      <c r="D635" s="643"/>
      <c r="E635" s="643"/>
      <c r="F635" s="686">
        <v>424</v>
      </c>
      <c r="G635" s="640"/>
      <c r="H635" s="656"/>
      <c r="I635" s="686"/>
      <c r="J635" s="643"/>
      <c r="K635" s="708"/>
      <c r="L635" s="709"/>
      <c r="M635" s="643"/>
      <c r="N635" s="643"/>
      <c r="O635" s="643"/>
      <c r="P635" s="643"/>
      <c r="Q635" s="643"/>
      <c r="R635" s="643"/>
      <c r="S635" s="643"/>
      <c r="T635" s="643"/>
      <c r="U635" s="702"/>
      <c r="V635" s="702"/>
      <c r="W635" s="660" t="s">
        <v>1304</v>
      </c>
      <c r="X635" s="669"/>
      <c r="Y635" s="669"/>
      <c r="Z635" s="669"/>
      <c r="AA635" s="669"/>
    </row>
    <row r="636" spans="1:28" s="307" customFormat="1" ht="31" customHeight="1" x14ac:dyDescent="0.35">
      <c r="A636" s="289">
        <v>314</v>
      </c>
      <c r="B636" s="700" t="s">
        <v>186</v>
      </c>
      <c r="C636" s="698" t="s">
        <v>1305</v>
      </c>
      <c r="D636" s="698" t="s">
        <v>65</v>
      </c>
      <c r="E636" s="643" t="s">
        <v>186</v>
      </c>
      <c r="F636" s="686"/>
      <c r="G636" s="640" t="s">
        <v>186</v>
      </c>
      <c r="H636" s="656">
        <v>59.83</v>
      </c>
      <c r="I636" s="686">
        <f>I634+F635</f>
        <v>18459</v>
      </c>
      <c r="J636" s="643">
        <v>154.14500000000001</v>
      </c>
      <c r="K636" s="686">
        <f t="shared" ref="K636:K698" si="454">F637+F635</f>
        <v>848.702</v>
      </c>
      <c r="L636" s="656">
        <f t="shared" si="453"/>
        <v>424.351</v>
      </c>
      <c r="M636" s="643">
        <v>254</v>
      </c>
      <c r="N636" s="643">
        <v>212</v>
      </c>
      <c r="O636" s="643">
        <v>466</v>
      </c>
      <c r="P636" s="643">
        <v>245</v>
      </c>
      <c r="Q636" s="643">
        <v>213</v>
      </c>
      <c r="R636" s="643">
        <v>458</v>
      </c>
      <c r="S636" s="643" t="s">
        <v>1306</v>
      </c>
      <c r="T636" s="643" t="s">
        <v>1307</v>
      </c>
      <c r="U636" s="702">
        <v>515793.69400000002</v>
      </c>
      <c r="V636" s="702">
        <v>2438636.8530000001</v>
      </c>
      <c r="W636" s="688" t="s">
        <v>2602</v>
      </c>
      <c r="X636" s="669" t="s">
        <v>194</v>
      </c>
      <c r="Y636" s="669" t="s">
        <v>194</v>
      </c>
      <c r="Z636" s="669" t="s">
        <v>194</v>
      </c>
      <c r="AA636" s="669" t="s">
        <v>194</v>
      </c>
    </row>
    <row r="637" spans="1:28" s="307" customFormat="1" ht="31" customHeight="1" x14ac:dyDescent="0.35">
      <c r="A637" s="281"/>
      <c r="B637" s="700" t="s">
        <v>186</v>
      </c>
      <c r="C637" s="643"/>
      <c r="D637" s="643"/>
      <c r="E637" s="643"/>
      <c r="F637" s="686">
        <v>424.702</v>
      </c>
      <c r="G637" s="640"/>
      <c r="H637" s="656"/>
      <c r="I637" s="686"/>
      <c r="J637" s="643"/>
      <c r="K637" s="708"/>
      <c r="L637" s="709"/>
      <c r="M637" s="643"/>
      <c r="N637" s="643"/>
      <c r="O637" s="643"/>
      <c r="P637" s="643"/>
      <c r="Q637" s="643"/>
      <c r="R637" s="643"/>
      <c r="S637" s="643"/>
      <c r="T637" s="643"/>
      <c r="U637" s="702"/>
      <c r="V637" s="702"/>
      <c r="W637" s="660" t="s">
        <v>1308</v>
      </c>
      <c r="X637" s="669"/>
      <c r="Y637" s="669"/>
      <c r="Z637" s="669"/>
      <c r="AA637" s="669"/>
    </row>
    <row r="638" spans="1:28" s="307" customFormat="1" ht="31" customHeight="1" x14ac:dyDescent="0.35">
      <c r="A638" s="289">
        <v>315</v>
      </c>
      <c r="B638" s="700" t="s">
        <v>1309</v>
      </c>
      <c r="C638" s="643" t="s">
        <v>1310</v>
      </c>
      <c r="D638" s="643" t="s">
        <v>523</v>
      </c>
      <c r="E638" s="643" t="s">
        <v>1311</v>
      </c>
      <c r="F638" s="686"/>
      <c r="G638" s="686">
        <f>SUM(F635:F637)</f>
        <v>848.702</v>
      </c>
      <c r="H638" s="656">
        <v>51.32</v>
      </c>
      <c r="I638" s="686">
        <f>I636+F637</f>
        <v>18883.702000000001</v>
      </c>
      <c r="J638" s="643">
        <v>157.39500000000001</v>
      </c>
      <c r="K638" s="686">
        <f t="shared" si="454"/>
        <v>814.702</v>
      </c>
      <c r="L638" s="656">
        <f t="shared" ref="L638:L700" si="455">K638/2</f>
        <v>407.351</v>
      </c>
      <c r="M638" s="643">
        <v>214</v>
      </c>
      <c r="N638" s="643">
        <v>198</v>
      </c>
      <c r="O638" s="643">
        <v>412</v>
      </c>
      <c r="P638" s="643">
        <v>214</v>
      </c>
      <c r="Q638" s="643">
        <v>198</v>
      </c>
      <c r="R638" s="643">
        <v>412</v>
      </c>
      <c r="S638" s="643" t="s">
        <v>1312</v>
      </c>
      <c r="T638" s="643" t="s">
        <v>1313</v>
      </c>
      <c r="U638" s="702">
        <v>516131.03</v>
      </c>
      <c r="V638" s="702">
        <v>2438378.83</v>
      </c>
      <c r="W638" s="688" t="s">
        <v>2602</v>
      </c>
      <c r="X638" s="669" t="s">
        <v>194</v>
      </c>
      <c r="Y638" s="669" t="s">
        <v>194</v>
      </c>
      <c r="Z638" s="669" t="s">
        <v>194</v>
      </c>
      <c r="AA638" s="669" t="s">
        <v>194</v>
      </c>
    </row>
    <row r="639" spans="1:28" s="307" customFormat="1" ht="31" customHeight="1" x14ac:dyDescent="0.35">
      <c r="A639" s="281"/>
      <c r="B639" s="700" t="s">
        <v>186</v>
      </c>
      <c r="C639" s="643"/>
      <c r="D639" s="643"/>
      <c r="E639" s="643"/>
      <c r="F639" s="686">
        <v>390</v>
      </c>
      <c r="G639" s="640"/>
      <c r="H639" s="656"/>
      <c r="I639" s="686"/>
      <c r="J639" s="643"/>
      <c r="K639" s="708"/>
      <c r="L639" s="709"/>
      <c r="M639" s="643"/>
      <c r="N639" s="643"/>
      <c r="O639" s="643"/>
      <c r="P639" s="643"/>
      <c r="Q639" s="643"/>
      <c r="R639" s="643"/>
      <c r="S639" s="643"/>
      <c r="T639" s="643"/>
      <c r="U639" s="702"/>
      <c r="V639" s="702"/>
      <c r="W639" s="660" t="s">
        <v>1314</v>
      </c>
      <c r="X639" s="669"/>
      <c r="Y639" s="669"/>
      <c r="Z639" s="669"/>
      <c r="AA639" s="669"/>
    </row>
    <row r="640" spans="1:28" s="307" customFormat="1" ht="31" customHeight="1" x14ac:dyDescent="0.35">
      <c r="A640" s="289">
        <v>316</v>
      </c>
      <c r="B640" s="700" t="s">
        <v>186</v>
      </c>
      <c r="C640" s="643" t="s">
        <v>1315</v>
      </c>
      <c r="D640" s="643" t="s">
        <v>45</v>
      </c>
      <c r="E640" s="643" t="s">
        <v>186</v>
      </c>
      <c r="F640" s="686"/>
      <c r="G640" s="640"/>
      <c r="H640" s="656">
        <v>53.83</v>
      </c>
      <c r="I640" s="686">
        <f>I638+F639</f>
        <v>19273.702000000001</v>
      </c>
      <c r="J640" s="643">
        <v>159.73599999999999</v>
      </c>
      <c r="K640" s="686">
        <f t="shared" si="454"/>
        <v>740</v>
      </c>
      <c r="L640" s="656">
        <f t="shared" si="455"/>
        <v>370</v>
      </c>
      <c r="M640" s="643">
        <v>193</v>
      </c>
      <c r="N640" s="643">
        <v>171</v>
      </c>
      <c r="O640" s="643">
        <v>364</v>
      </c>
      <c r="P640" s="643">
        <v>194</v>
      </c>
      <c r="Q640" s="643">
        <v>172</v>
      </c>
      <c r="R640" s="643">
        <v>366</v>
      </c>
      <c r="S640" s="643" t="s">
        <v>1316</v>
      </c>
      <c r="T640" s="643" t="s">
        <v>1317</v>
      </c>
      <c r="U640" s="702">
        <v>516516.125</v>
      </c>
      <c r="V640" s="702">
        <v>2438317.1680000001</v>
      </c>
      <c r="W640" s="688" t="s">
        <v>2602</v>
      </c>
      <c r="X640" s="669" t="s">
        <v>194</v>
      </c>
      <c r="Y640" s="669" t="s">
        <v>194</v>
      </c>
      <c r="Z640" s="669" t="s">
        <v>194</v>
      </c>
      <c r="AA640" s="669" t="s">
        <v>194</v>
      </c>
    </row>
    <row r="641" spans="1:27" s="307" customFormat="1" ht="31" customHeight="1" x14ac:dyDescent="0.35">
      <c r="A641" s="281"/>
      <c r="B641" s="700" t="s">
        <v>186</v>
      </c>
      <c r="C641" s="643"/>
      <c r="D641" s="643"/>
      <c r="E641" s="643"/>
      <c r="F641" s="686">
        <v>350</v>
      </c>
      <c r="G641" s="640"/>
      <c r="H641" s="656"/>
      <c r="I641" s="686"/>
      <c r="J641" s="643"/>
      <c r="K641" s="708"/>
      <c r="L641" s="709"/>
      <c r="M641" s="643"/>
      <c r="N641" s="643"/>
      <c r="O641" s="643"/>
      <c r="P641" s="643"/>
      <c r="Q641" s="643"/>
      <c r="R641" s="643"/>
      <c r="S641" s="643"/>
      <c r="T641" s="643"/>
      <c r="U641" s="702"/>
      <c r="V641" s="702"/>
      <c r="W641" s="660" t="s">
        <v>1318</v>
      </c>
      <c r="X641" s="669"/>
      <c r="Y641" s="669"/>
      <c r="Z641" s="669"/>
      <c r="AA641" s="669"/>
    </row>
    <row r="642" spans="1:27" s="307" customFormat="1" ht="31" customHeight="1" x14ac:dyDescent="0.35">
      <c r="A642" s="289">
        <v>317</v>
      </c>
      <c r="B642" s="700" t="s">
        <v>186</v>
      </c>
      <c r="C642" s="643" t="s">
        <v>1319</v>
      </c>
      <c r="D642" s="643" t="s">
        <v>235</v>
      </c>
      <c r="E642" s="643" t="s">
        <v>186</v>
      </c>
      <c r="F642" s="686"/>
      <c r="G642" s="640"/>
      <c r="H642" s="656">
        <v>50.83</v>
      </c>
      <c r="I642" s="686">
        <f>I640+F641</f>
        <v>19623.702000000001</v>
      </c>
      <c r="J642" s="643">
        <v>163.59800000000001</v>
      </c>
      <c r="K642" s="686">
        <f t="shared" si="454"/>
        <v>728</v>
      </c>
      <c r="L642" s="656">
        <f t="shared" si="455"/>
        <v>364</v>
      </c>
      <c r="M642" s="643">
        <v>180</v>
      </c>
      <c r="N642" s="643">
        <v>140</v>
      </c>
      <c r="O642" s="643">
        <v>320</v>
      </c>
      <c r="P642" s="643">
        <v>179</v>
      </c>
      <c r="Q642" s="643">
        <v>153</v>
      </c>
      <c r="R642" s="643">
        <v>332</v>
      </c>
      <c r="S642" s="643" t="s">
        <v>1320</v>
      </c>
      <c r="T642" s="643" t="s">
        <v>1321</v>
      </c>
      <c r="U642" s="702">
        <v>516861.72200000001</v>
      </c>
      <c r="V642" s="702">
        <v>2438261.8309999998</v>
      </c>
      <c r="W642" s="688" t="s">
        <v>2602</v>
      </c>
      <c r="X642" s="669" t="s">
        <v>194</v>
      </c>
      <c r="Y642" s="669" t="s">
        <v>194</v>
      </c>
      <c r="Z642" s="669" t="s">
        <v>194</v>
      </c>
      <c r="AA642" s="669" t="s">
        <v>194</v>
      </c>
    </row>
    <row r="643" spans="1:27" s="307" customFormat="1" ht="31" customHeight="1" x14ac:dyDescent="0.35">
      <c r="A643" s="281"/>
      <c r="B643" s="700" t="s">
        <v>186</v>
      </c>
      <c r="C643" s="643"/>
      <c r="D643" s="643"/>
      <c r="E643" s="643"/>
      <c r="F643" s="686">
        <v>378</v>
      </c>
      <c r="G643" s="640"/>
      <c r="H643" s="656"/>
      <c r="I643" s="686"/>
      <c r="J643" s="643"/>
      <c r="K643" s="708"/>
      <c r="L643" s="709"/>
      <c r="M643" s="643"/>
      <c r="N643" s="643"/>
      <c r="O643" s="643"/>
      <c r="P643" s="643"/>
      <c r="Q643" s="643"/>
      <c r="R643" s="643"/>
      <c r="S643" s="643"/>
      <c r="T643" s="643"/>
      <c r="U643" s="702"/>
      <c r="V643" s="702"/>
      <c r="W643" s="660" t="s">
        <v>1322</v>
      </c>
      <c r="X643" s="669"/>
      <c r="Y643" s="669"/>
      <c r="Z643" s="669"/>
      <c r="AA643" s="669"/>
    </row>
    <row r="644" spans="1:27" s="307" customFormat="1" ht="31" customHeight="1" x14ac:dyDescent="0.35">
      <c r="A644" s="289">
        <v>318</v>
      </c>
      <c r="B644" s="700" t="s">
        <v>186</v>
      </c>
      <c r="C644" s="643" t="s">
        <v>1323</v>
      </c>
      <c r="D644" s="643" t="s">
        <v>49</v>
      </c>
      <c r="E644" s="643" t="s">
        <v>186</v>
      </c>
      <c r="F644" s="686"/>
      <c r="G644" s="640"/>
      <c r="H644" s="656">
        <v>56.83</v>
      </c>
      <c r="I644" s="686">
        <f>I642+F643</f>
        <v>20001.702000000001</v>
      </c>
      <c r="J644" s="643">
        <v>168.12100000000001</v>
      </c>
      <c r="K644" s="686">
        <f t="shared" si="454"/>
        <v>812</v>
      </c>
      <c r="L644" s="656">
        <f t="shared" si="455"/>
        <v>406</v>
      </c>
      <c r="M644" s="643">
        <v>238</v>
      </c>
      <c r="N644" s="643">
        <v>186</v>
      </c>
      <c r="O644" s="643">
        <v>424</v>
      </c>
      <c r="P644" s="643">
        <v>226</v>
      </c>
      <c r="Q644" s="643">
        <v>194</v>
      </c>
      <c r="R644" s="643">
        <v>421</v>
      </c>
      <c r="S644" s="643" t="s">
        <v>1324</v>
      </c>
      <c r="T644" s="643" t="s">
        <v>1325</v>
      </c>
      <c r="U644" s="702">
        <v>517234.96799999999</v>
      </c>
      <c r="V644" s="702">
        <v>2438202.0660000001</v>
      </c>
      <c r="W644" s="688" t="s">
        <v>2602</v>
      </c>
      <c r="X644" s="669" t="s">
        <v>194</v>
      </c>
      <c r="Y644" s="669" t="s">
        <v>194</v>
      </c>
      <c r="Z644" s="669" t="s">
        <v>194</v>
      </c>
      <c r="AA644" s="669" t="s">
        <v>194</v>
      </c>
    </row>
    <row r="645" spans="1:27" s="307" customFormat="1" ht="31" customHeight="1" x14ac:dyDescent="0.35">
      <c r="A645" s="281"/>
      <c r="B645" s="700" t="s">
        <v>186</v>
      </c>
      <c r="C645" s="643"/>
      <c r="D645" s="643"/>
      <c r="E645" s="643"/>
      <c r="F645" s="686">
        <v>434</v>
      </c>
      <c r="G645" s="640"/>
      <c r="H645" s="656"/>
      <c r="I645" s="686"/>
      <c r="J645" s="643"/>
      <c r="K645" s="708"/>
      <c r="L645" s="709"/>
      <c r="M645" s="643"/>
      <c r="N645" s="643"/>
      <c r="O645" s="643"/>
      <c r="P645" s="643"/>
      <c r="Q645" s="643"/>
      <c r="R645" s="643"/>
      <c r="S645" s="643"/>
      <c r="T645" s="643"/>
      <c r="U645" s="702"/>
      <c r="V645" s="702"/>
      <c r="W645" s="660" t="s">
        <v>1326</v>
      </c>
      <c r="X645" s="669"/>
      <c r="Y645" s="669"/>
      <c r="Z645" s="669"/>
      <c r="AA645" s="669"/>
    </row>
    <row r="646" spans="1:27" s="307" customFormat="1" ht="31" customHeight="1" x14ac:dyDescent="0.35">
      <c r="A646" s="289">
        <v>319</v>
      </c>
      <c r="B646" s="700" t="s">
        <v>186</v>
      </c>
      <c r="C646" s="643" t="s">
        <v>1327</v>
      </c>
      <c r="D646" s="643" t="s">
        <v>49</v>
      </c>
      <c r="E646" s="643" t="s">
        <v>186</v>
      </c>
      <c r="F646" s="686"/>
      <c r="G646" s="640" t="s">
        <v>186</v>
      </c>
      <c r="H646" s="656">
        <v>56.83</v>
      </c>
      <c r="I646" s="686">
        <f>I644+F645</f>
        <v>20435.702000000001</v>
      </c>
      <c r="J646" s="643">
        <v>175.922</v>
      </c>
      <c r="K646" s="686">
        <f t="shared" si="454"/>
        <v>849</v>
      </c>
      <c r="L646" s="656">
        <f t="shared" si="455"/>
        <v>424.5</v>
      </c>
      <c r="M646" s="643">
        <v>249</v>
      </c>
      <c r="N646" s="643">
        <v>131</v>
      </c>
      <c r="O646" s="643">
        <v>380</v>
      </c>
      <c r="P646" s="643">
        <v>242</v>
      </c>
      <c r="Q646" s="643">
        <v>151</v>
      </c>
      <c r="R646" s="643">
        <v>392</v>
      </c>
      <c r="S646" s="643" t="s">
        <v>1328</v>
      </c>
      <c r="T646" s="643" t="s">
        <v>1329</v>
      </c>
      <c r="U646" s="702">
        <v>517663.50900000002</v>
      </c>
      <c r="V646" s="702">
        <v>2438133.4479999999</v>
      </c>
      <c r="W646" s="688" t="s">
        <v>2602</v>
      </c>
      <c r="X646" s="669" t="s">
        <v>194</v>
      </c>
      <c r="Y646" s="669" t="s">
        <v>194</v>
      </c>
      <c r="Z646" s="669" t="s">
        <v>194</v>
      </c>
      <c r="AA646" s="669" t="s">
        <v>194</v>
      </c>
    </row>
    <row r="647" spans="1:27" s="307" customFormat="1" ht="31" customHeight="1" x14ac:dyDescent="0.35">
      <c r="A647" s="281"/>
      <c r="B647" s="700" t="s">
        <v>186</v>
      </c>
      <c r="C647" s="643"/>
      <c r="D647" s="643"/>
      <c r="E647" s="643"/>
      <c r="F647" s="686">
        <v>415</v>
      </c>
      <c r="G647" s="640"/>
      <c r="H647" s="656"/>
      <c r="I647" s="686"/>
      <c r="J647" s="643"/>
      <c r="K647" s="708"/>
      <c r="L647" s="709"/>
      <c r="M647" s="643"/>
      <c r="N647" s="643"/>
      <c r="O647" s="643"/>
      <c r="P647" s="643"/>
      <c r="Q647" s="643"/>
      <c r="R647" s="643"/>
      <c r="S647" s="643"/>
      <c r="T647" s="643"/>
      <c r="U647" s="702"/>
      <c r="V647" s="702"/>
      <c r="W647" s="660" t="s">
        <v>1330</v>
      </c>
      <c r="X647" s="669"/>
      <c r="Y647" s="669"/>
      <c r="Z647" s="669"/>
      <c r="AA647" s="669"/>
    </row>
    <row r="648" spans="1:27" s="307" customFormat="1" ht="31" customHeight="1" x14ac:dyDescent="0.35">
      <c r="A648" s="289">
        <v>320</v>
      </c>
      <c r="B648" s="700" t="s">
        <v>186</v>
      </c>
      <c r="C648" s="643" t="s">
        <v>1331</v>
      </c>
      <c r="D648" s="643" t="s">
        <v>49</v>
      </c>
      <c r="E648" s="643" t="s">
        <v>186</v>
      </c>
      <c r="F648" s="686"/>
      <c r="G648" s="640" t="s">
        <v>186</v>
      </c>
      <c r="H648" s="656">
        <v>56.83</v>
      </c>
      <c r="I648" s="686">
        <f>I646+F647</f>
        <v>20850.702000000001</v>
      </c>
      <c r="J648" s="643">
        <v>194.16</v>
      </c>
      <c r="K648" s="686">
        <f t="shared" si="454"/>
        <v>742.83500000000004</v>
      </c>
      <c r="L648" s="656">
        <f t="shared" si="455"/>
        <v>371.41750000000002</v>
      </c>
      <c r="M648" s="643">
        <v>286</v>
      </c>
      <c r="N648" s="643">
        <v>207</v>
      </c>
      <c r="O648" s="643">
        <v>493</v>
      </c>
      <c r="P648" s="643">
        <v>266</v>
      </c>
      <c r="Q648" s="643">
        <v>196</v>
      </c>
      <c r="R648" s="643">
        <v>463</v>
      </c>
      <c r="S648" s="643" t="s">
        <v>1332</v>
      </c>
      <c r="T648" s="643" t="s">
        <v>1333</v>
      </c>
      <c r="U648" s="702">
        <v>518073.28899999999</v>
      </c>
      <c r="V648" s="702">
        <v>2438067.8330000001</v>
      </c>
      <c r="W648" s="695" t="s">
        <v>2734</v>
      </c>
      <c r="X648" s="669" t="s">
        <v>194</v>
      </c>
      <c r="Y648" s="669" t="s">
        <v>194</v>
      </c>
      <c r="Z648" s="669" t="s">
        <v>194</v>
      </c>
      <c r="AA648" s="669" t="s">
        <v>194</v>
      </c>
    </row>
    <row r="649" spans="1:27" s="307" customFormat="1" ht="31" customHeight="1" x14ac:dyDescent="0.35">
      <c r="A649" s="281"/>
      <c r="B649" s="700" t="s">
        <v>186</v>
      </c>
      <c r="C649" s="643"/>
      <c r="D649" s="643"/>
      <c r="E649" s="643"/>
      <c r="F649" s="686">
        <v>327.83499999999998</v>
      </c>
      <c r="G649" s="640"/>
      <c r="H649" s="656"/>
      <c r="I649" s="686"/>
      <c r="J649" s="643"/>
      <c r="K649" s="708"/>
      <c r="L649" s="709"/>
      <c r="M649" s="643"/>
      <c r="N649" s="643"/>
      <c r="O649" s="643"/>
      <c r="P649" s="643"/>
      <c r="Q649" s="643"/>
      <c r="R649" s="643"/>
      <c r="S649" s="643"/>
      <c r="T649" s="643"/>
      <c r="U649" s="702"/>
      <c r="V649" s="702"/>
      <c r="W649" s="660"/>
      <c r="X649" s="669"/>
      <c r="Y649" s="669"/>
      <c r="Z649" s="669"/>
      <c r="AA649" s="669"/>
    </row>
    <row r="650" spans="1:27" s="307" customFormat="1" ht="31" customHeight="1" x14ac:dyDescent="0.35">
      <c r="A650" s="289">
        <v>321</v>
      </c>
      <c r="B650" s="700" t="s">
        <v>1334</v>
      </c>
      <c r="C650" s="643" t="s">
        <v>1335</v>
      </c>
      <c r="D650" s="643" t="s">
        <v>276</v>
      </c>
      <c r="E650" s="643" t="s">
        <v>1336</v>
      </c>
      <c r="F650" s="686"/>
      <c r="G650" s="686">
        <f>SUM(F639:F649)</f>
        <v>2294.835</v>
      </c>
      <c r="H650" s="656">
        <v>57.32</v>
      </c>
      <c r="I650" s="686">
        <f>I648+F649</f>
        <v>21178.537</v>
      </c>
      <c r="J650" s="643">
        <v>180.18600000000001</v>
      </c>
      <c r="K650" s="686">
        <f t="shared" si="454"/>
        <v>697.83500000000004</v>
      </c>
      <c r="L650" s="656">
        <f t="shared" si="455"/>
        <v>348.91750000000002</v>
      </c>
      <c r="M650" s="643">
        <v>121</v>
      </c>
      <c r="N650" s="643">
        <v>199</v>
      </c>
      <c r="O650" s="643">
        <v>320</v>
      </c>
      <c r="P650" s="643">
        <v>132</v>
      </c>
      <c r="Q650" s="643">
        <v>195</v>
      </c>
      <c r="R650" s="643">
        <v>327</v>
      </c>
      <c r="S650" s="643" t="s">
        <v>1337</v>
      </c>
      <c r="T650" s="643" t="s">
        <v>1338</v>
      </c>
      <c r="U650" s="702">
        <v>518397</v>
      </c>
      <c r="V650" s="702">
        <v>2438016</v>
      </c>
      <c r="W650" s="688" t="s">
        <v>2604</v>
      </c>
      <c r="X650" s="669" t="s">
        <v>194</v>
      </c>
      <c r="Y650" s="669" t="s">
        <v>194</v>
      </c>
      <c r="Z650" s="669" t="s">
        <v>194</v>
      </c>
      <c r="AA650" s="669" t="s">
        <v>194</v>
      </c>
    </row>
    <row r="651" spans="1:27" s="307" customFormat="1" ht="31" customHeight="1" x14ac:dyDescent="0.35">
      <c r="A651" s="281"/>
      <c r="B651" s="700" t="s">
        <v>186</v>
      </c>
      <c r="C651" s="643"/>
      <c r="D651" s="643"/>
      <c r="E651" s="643"/>
      <c r="F651" s="686">
        <v>370</v>
      </c>
      <c r="G651" s="640"/>
      <c r="H651" s="656"/>
      <c r="I651" s="686"/>
      <c r="J651" s="643"/>
      <c r="K651" s="708"/>
      <c r="L651" s="709"/>
      <c r="M651" s="643"/>
      <c r="N651" s="643"/>
      <c r="O651" s="643"/>
      <c r="P651" s="643"/>
      <c r="Q651" s="643"/>
      <c r="R651" s="643"/>
      <c r="S651" s="643"/>
      <c r="T651" s="643"/>
      <c r="U651" s="702"/>
      <c r="V651" s="702"/>
      <c r="W651" s="660" t="s">
        <v>1339</v>
      </c>
      <c r="X651" s="669"/>
      <c r="Y651" s="669"/>
      <c r="Z651" s="669"/>
      <c r="AA651" s="669"/>
    </row>
    <row r="652" spans="1:27" s="307" customFormat="1" ht="31" customHeight="1" x14ac:dyDescent="0.35">
      <c r="A652" s="289">
        <v>322</v>
      </c>
      <c r="B652" s="700" t="s">
        <v>186</v>
      </c>
      <c r="C652" s="643" t="s">
        <v>1340</v>
      </c>
      <c r="D652" s="643" t="s">
        <v>120</v>
      </c>
      <c r="E652" s="643" t="s">
        <v>186</v>
      </c>
      <c r="F652" s="686"/>
      <c r="G652" s="640" t="s">
        <v>186</v>
      </c>
      <c r="H652" s="656">
        <v>62.83</v>
      </c>
      <c r="I652" s="686">
        <f>I650+F651</f>
        <v>21548.537</v>
      </c>
      <c r="J652" s="643">
        <v>177.327</v>
      </c>
      <c r="K652" s="686">
        <f t="shared" si="454"/>
        <v>833</v>
      </c>
      <c r="L652" s="656">
        <f t="shared" si="455"/>
        <v>416.5</v>
      </c>
      <c r="M652" s="643">
        <v>171</v>
      </c>
      <c r="N652" s="643">
        <v>254</v>
      </c>
      <c r="O652" s="643">
        <v>426</v>
      </c>
      <c r="P652" s="643">
        <v>176</v>
      </c>
      <c r="Q652" s="643">
        <v>249</v>
      </c>
      <c r="R652" s="643">
        <v>424</v>
      </c>
      <c r="S652" s="643" t="s">
        <v>1341</v>
      </c>
      <c r="T652" s="643" t="s">
        <v>1342</v>
      </c>
      <c r="U652" s="702">
        <v>518764.30099999998</v>
      </c>
      <c r="V652" s="702">
        <v>2438060.6090000002</v>
      </c>
      <c r="W652" s="688" t="s">
        <v>2604</v>
      </c>
      <c r="X652" s="669" t="s">
        <v>194</v>
      </c>
      <c r="Y652" s="669" t="s">
        <v>194</v>
      </c>
      <c r="Z652" s="669" t="s">
        <v>194</v>
      </c>
      <c r="AA652" s="669" t="s">
        <v>194</v>
      </c>
    </row>
    <row r="653" spans="1:27" s="307" customFormat="1" ht="31" customHeight="1" x14ac:dyDescent="0.35">
      <c r="A653" s="281"/>
      <c r="B653" s="700" t="s">
        <v>186</v>
      </c>
      <c r="C653" s="643"/>
      <c r="D653" s="643"/>
      <c r="E653" s="643"/>
      <c r="F653" s="686">
        <v>463</v>
      </c>
      <c r="G653" s="640"/>
      <c r="H653" s="656"/>
      <c r="I653" s="686"/>
      <c r="J653" s="643"/>
      <c r="K653" s="708"/>
      <c r="L653" s="709"/>
      <c r="M653" s="643"/>
      <c r="N653" s="643"/>
      <c r="O653" s="643"/>
      <c r="P653" s="643"/>
      <c r="Q653" s="643"/>
      <c r="R653" s="643"/>
      <c r="S653" s="643"/>
      <c r="T653" s="643"/>
      <c r="U653" s="702"/>
      <c r="V653" s="702"/>
      <c r="W653" s="660" t="s">
        <v>1343</v>
      </c>
      <c r="X653" s="669"/>
      <c r="Y653" s="669"/>
      <c r="Z653" s="669"/>
      <c r="AA653" s="669"/>
    </row>
    <row r="654" spans="1:27" s="307" customFormat="1" ht="31" customHeight="1" x14ac:dyDescent="0.35">
      <c r="A654" s="289">
        <v>323</v>
      </c>
      <c r="B654" s="700" t="s">
        <v>186</v>
      </c>
      <c r="C654" s="643" t="s">
        <v>1344</v>
      </c>
      <c r="D654" s="643" t="s">
        <v>45</v>
      </c>
      <c r="E654" s="643" t="s">
        <v>186</v>
      </c>
      <c r="F654" s="686"/>
      <c r="G654" s="640" t="s">
        <v>186</v>
      </c>
      <c r="H654" s="656">
        <v>53.83</v>
      </c>
      <c r="I654" s="686">
        <f>I652+F653</f>
        <v>22011.537</v>
      </c>
      <c r="J654" s="643">
        <v>180.74700000000001</v>
      </c>
      <c r="K654" s="686">
        <f t="shared" si="454"/>
        <v>752</v>
      </c>
      <c r="L654" s="656">
        <f t="shared" si="455"/>
        <v>376</v>
      </c>
      <c r="M654" s="643">
        <v>210</v>
      </c>
      <c r="N654" s="643">
        <v>174</v>
      </c>
      <c r="O654" s="643">
        <v>384</v>
      </c>
      <c r="P654" s="643">
        <v>217</v>
      </c>
      <c r="Q654" s="643">
        <v>166</v>
      </c>
      <c r="R654" s="643">
        <v>383</v>
      </c>
      <c r="S654" s="643" t="s">
        <v>1345</v>
      </c>
      <c r="T654" s="643" t="s">
        <v>1346</v>
      </c>
      <c r="U654" s="702">
        <v>519223.924</v>
      </c>
      <c r="V654" s="702">
        <v>2438116.429</v>
      </c>
      <c r="W654" s="695" t="s">
        <v>2573</v>
      </c>
      <c r="X654" s="669" t="s">
        <v>194</v>
      </c>
      <c r="Y654" s="669" t="s">
        <v>194</v>
      </c>
      <c r="Z654" s="669" t="s">
        <v>194</v>
      </c>
      <c r="AA654" s="669" t="s">
        <v>194</v>
      </c>
    </row>
    <row r="655" spans="1:27" s="307" customFormat="1" ht="31" customHeight="1" x14ac:dyDescent="0.35">
      <c r="A655" s="281"/>
      <c r="B655" s="700" t="s">
        <v>186</v>
      </c>
      <c r="C655" s="643"/>
      <c r="D655" s="643"/>
      <c r="E655" s="643"/>
      <c r="F655" s="686">
        <v>289</v>
      </c>
      <c r="G655" s="640"/>
      <c r="H655" s="656"/>
      <c r="I655" s="686"/>
      <c r="J655" s="643"/>
      <c r="K655" s="708"/>
      <c r="L655" s="709"/>
      <c r="M655" s="643"/>
      <c r="N655" s="643"/>
      <c r="O655" s="643"/>
      <c r="P655" s="643"/>
      <c r="Q655" s="643"/>
      <c r="R655" s="643"/>
      <c r="S655" s="643"/>
      <c r="T655" s="643"/>
      <c r="U655" s="702"/>
      <c r="V655" s="702"/>
      <c r="W655" s="660" t="s">
        <v>2715</v>
      </c>
      <c r="X655" s="669"/>
      <c r="Y655" s="669"/>
      <c r="Z655" s="669"/>
      <c r="AA655" s="669"/>
    </row>
    <row r="656" spans="1:27" s="307" customFormat="1" ht="31" customHeight="1" x14ac:dyDescent="0.35">
      <c r="A656" s="289">
        <v>324</v>
      </c>
      <c r="B656" s="700" t="s">
        <v>186</v>
      </c>
      <c r="C656" s="643" t="s">
        <v>1347</v>
      </c>
      <c r="D656" s="643" t="s">
        <v>120</v>
      </c>
      <c r="E656" s="643" t="s">
        <v>186</v>
      </c>
      <c r="F656" s="686"/>
      <c r="G656" s="640"/>
      <c r="H656" s="656">
        <v>62.83</v>
      </c>
      <c r="I656" s="686">
        <f>I654+F655</f>
        <v>22300.537</v>
      </c>
      <c r="J656" s="643">
        <v>167.137</v>
      </c>
      <c r="K656" s="686">
        <f t="shared" si="454"/>
        <v>673</v>
      </c>
      <c r="L656" s="656">
        <f t="shared" si="455"/>
        <v>336.5</v>
      </c>
      <c r="M656" s="643">
        <v>115</v>
      </c>
      <c r="N656" s="643">
        <v>257</v>
      </c>
      <c r="O656" s="643">
        <v>372</v>
      </c>
      <c r="P656" s="643">
        <v>124</v>
      </c>
      <c r="Q656" s="643">
        <v>239</v>
      </c>
      <c r="R656" s="643">
        <v>363</v>
      </c>
      <c r="S656" s="643" t="s">
        <v>1348</v>
      </c>
      <c r="T656" s="643" t="s">
        <v>1349</v>
      </c>
      <c r="U656" s="702">
        <v>519510.81599999999</v>
      </c>
      <c r="V656" s="702">
        <v>2438151.2719999999</v>
      </c>
      <c r="W656" s="695" t="s">
        <v>2573</v>
      </c>
      <c r="X656" s="669" t="s">
        <v>194</v>
      </c>
      <c r="Y656" s="669" t="s">
        <v>194</v>
      </c>
      <c r="Z656" s="669" t="s">
        <v>194</v>
      </c>
      <c r="AA656" s="669" t="s">
        <v>194</v>
      </c>
    </row>
    <row r="657" spans="1:27" s="307" customFormat="1" ht="31" customHeight="1" x14ac:dyDescent="0.35">
      <c r="A657" s="281"/>
      <c r="B657" s="700" t="s">
        <v>186</v>
      </c>
      <c r="C657" s="643"/>
      <c r="D657" s="643"/>
      <c r="E657" s="643"/>
      <c r="F657" s="686">
        <v>384</v>
      </c>
      <c r="G657" s="640"/>
      <c r="H657" s="656"/>
      <c r="I657" s="686"/>
      <c r="J657" s="643"/>
      <c r="K657" s="708"/>
      <c r="L657" s="709"/>
      <c r="M657" s="643"/>
      <c r="N657" s="643"/>
      <c r="O657" s="643"/>
      <c r="P657" s="643"/>
      <c r="Q657" s="643"/>
      <c r="R657" s="643"/>
      <c r="S657" s="643"/>
      <c r="T657" s="643"/>
      <c r="U657" s="702"/>
      <c r="V657" s="702"/>
      <c r="W657" s="660" t="s">
        <v>1350</v>
      </c>
      <c r="X657" s="669"/>
      <c r="Y657" s="669"/>
      <c r="Z657" s="669"/>
      <c r="AA657" s="669"/>
    </row>
    <row r="658" spans="1:27" s="307" customFormat="1" ht="31" customHeight="1" x14ac:dyDescent="0.35">
      <c r="A658" s="289">
        <v>325</v>
      </c>
      <c r="B658" s="700" t="s">
        <v>186</v>
      </c>
      <c r="C658" s="643" t="s">
        <v>1351</v>
      </c>
      <c r="D658" s="643" t="s">
        <v>49</v>
      </c>
      <c r="E658" s="643" t="s">
        <v>186</v>
      </c>
      <c r="F658" s="686"/>
      <c r="G658" s="640" t="s">
        <v>186</v>
      </c>
      <c r="H658" s="656">
        <v>56.83</v>
      </c>
      <c r="I658" s="686">
        <f>I656+F657</f>
        <v>22684.537</v>
      </c>
      <c r="J658" s="643">
        <v>159.65100000000001</v>
      </c>
      <c r="K658" s="686">
        <f t="shared" si="454"/>
        <v>765</v>
      </c>
      <c r="L658" s="656">
        <f t="shared" si="455"/>
        <v>382.5</v>
      </c>
      <c r="M658" s="643">
        <v>128</v>
      </c>
      <c r="N658" s="643">
        <v>232</v>
      </c>
      <c r="O658" s="643">
        <v>360</v>
      </c>
      <c r="P658" s="643">
        <v>146</v>
      </c>
      <c r="Q658" s="643">
        <v>221</v>
      </c>
      <c r="R658" s="643">
        <v>367</v>
      </c>
      <c r="S658" s="643" t="s">
        <v>1352</v>
      </c>
      <c r="T658" s="643" t="s">
        <v>1353</v>
      </c>
      <c r="U658" s="702">
        <v>519892.01500000001</v>
      </c>
      <c r="V658" s="702">
        <v>2438197.5690000001</v>
      </c>
      <c r="W658" s="688" t="s">
        <v>2604</v>
      </c>
      <c r="X658" s="669" t="s">
        <v>194</v>
      </c>
      <c r="Y658" s="669" t="s">
        <v>194</v>
      </c>
      <c r="Z658" s="669" t="s">
        <v>194</v>
      </c>
      <c r="AA658" s="669" t="s">
        <v>194</v>
      </c>
    </row>
    <row r="659" spans="1:27" s="307" customFormat="1" ht="31" customHeight="1" x14ac:dyDescent="0.35">
      <c r="A659" s="281"/>
      <c r="B659" s="700" t="s">
        <v>186</v>
      </c>
      <c r="C659" s="643"/>
      <c r="D659" s="643"/>
      <c r="E659" s="643"/>
      <c r="F659" s="686">
        <v>381</v>
      </c>
      <c r="G659" s="640"/>
      <c r="H659" s="656"/>
      <c r="I659" s="686"/>
      <c r="J659" s="643"/>
      <c r="K659" s="708"/>
      <c r="L659" s="709"/>
      <c r="M659" s="643"/>
      <c r="N659" s="643"/>
      <c r="O659" s="643"/>
      <c r="P659" s="643"/>
      <c r="Q659" s="643"/>
      <c r="R659" s="643"/>
      <c r="S659" s="643"/>
      <c r="T659" s="643"/>
      <c r="U659" s="702"/>
      <c r="V659" s="702"/>
      <c r="W659" s="660" t="s">
        <v>1354</v>
      </c>
      <c r="X659" s="669"/>
      <c r="Y659" s="669"/>
      <c r="Z659" s="669"/>
      <c r="AA659" s="669"/>
    </row>
    <row r="660" spans="1:27" s="307" customFormat="1" ht="31" customHeight="1" x14ac:dyDescent="0.35">
      <c r="A660" s="289">
        <v>326</v>
      </c>
      <c r="B660" s="700" t="s">
        <v>186</v>
      </c>
      <c r="C660" s="643" t="s">
        <v>1355</v>
      </c>
      <c r="D660" s="643" t="s">
        <v>235</v>
      </c>
      <c r="E660" s="643" t="s">
        <v>186</v>
      </c>
      <c r="F660" s="686"/>
      <c r="G660" s="640" t="s">
        <v>186</v>
      </c>
      <c r="H660" s="656">
        <v>50.83</v>
      </c>
      <c r="I660" s="686">
        <f>I658+F659</f>
        <v>23065.537</v>
      </c>
      <c r="J660" s="643">
        <v>157.102</v>
      </c>
      <c r="K660" s="686">
        <f t="shared" si="454"/>
        <v>681</v>
      </c>
      <c r="L660" s="656">
        <f t="shared" si="455"/>
        <v>340.5</v>
      </c>
      <c r="M660" s="643">
        <v>150</v>
      </c>
      <c r="N660" s="643">
        <v>152</v>
      </c>
      <c r="O660" s="643">
        <v>301</v>
      </c>
      <c r="P660" s="643">
        <v>162</v>
      </c>
      <c r="Q660" s="643">
        <v>151</v>
      </c>
      <c r="R660" s="643">
        <v>313</v>
      </c>
      <c r="S660" s="643" t="s">
        <v>1356</v>
      </c>
      <c r="T660" s="643" t="s">
        <v>1357</v>
      </c>
      <c r="U660" s="702">
        <v>520270.23499999999</v>
      </c>
      <c r="V660" s="702">
        <v>2438243.503</v>
      </c>
      <c r="W660" s="688" t="s">
        <v>2604</v>
      </c>
      <c r="X660" s="669" t="s">
        <v>194</v>
      </c>
      <c r="Y660" s="669" t="s">
        <v>194</v>
      </c>
      <c r="Z660" s="669" t="s">
        <v>194</v>
      </c>
      <c r="AA660" s="669" t="s">
        <v>194</v>
      </c>
    </row>
    <row r="661" spans="1:27" s="307" customFormat="1" ht="31" customHeight="1" x14ac:dyDescent="0.35">
      <c r="A661" s="281"/>
      <c r="B661" s="700" t="s">
        <v>186</v>
      </c>
      <c r="C661" s="643"/>
      <c r="D661" s="643"/>
      <c r="E661" s="643"/>
      <c r="F661" s="686">
        <v>300</v>
      </c>
      <c r="G661" s="640"/>
      <c r="H661" s="656"/>
      <c r="I661" s="686"/>
      <c r="J661" s="643"/>
      <c r="K661" s="708"/>
      <c r="L661" s="709"/>
      <c r="M661" s="643"/>
      <c r="N661" s="643"/>
      <c r="O661" s="643"/>
      <c r="P661" s="643"/>
      <c r="Q661" s="643"/>
      <c r="R661" s="643"/>
      <c r="S661" s="643"/>
      <c r="T661" s="643"/>
      <c r="U661" s="702"/>
      <c r="V661" s="702"/>
      <c r="W661" s="660" t="s">
        <v>1358</v>
      </c>
      <c r="X661" s="669"/>
      <c r="Y661" s="669"/>
      <c r="Z661" s="669"/>
      <c r="AA661" s="669"/>
    </row>
    <row r="662" spans="1:27" s="307" customFormat="1" ht="31" customHeight="1" x14ac:dyDescent="0.35">
      <c r="A662" s="289">
        <v>327</v>
      </c>
      <c r="B662" s="700" t="s">
        <v>186</v>
      </c>
      <c r="C662" s="643" t="s">
        <v>1359</v>
      </c>
      <c r="D662" s="643" t="s">
        <v>235</v>
      </c>
      <c r="E662" s="643" t="s">
        <v>186</v>
      </c>
      <c r="F662" s="686"/>
      <c r="G662" s="640" t="s">
        <v>186</v>
      </c>
      <c r="H662" s="656">
        <v>50.83</v>
      </c>
      <c r="I662" s="686">
        <f>I660+F661</f>
        <v>23365.537</v>
      </c>
      <c r="J662" s="643">
        <v>156.83799999999999</v>
      </c>
      <c r="K662" s="686">
        <f t="shared" si="454"/>
        <v>637</v>
      </c>
      <c r="L662" s="656">
        <f t="shared" si="455"/>
        <v>318.5</v>
      </c>
      <c r="M662" s="643">
        <v>149</v>
      </c>
      <c r="N662" s="643">
        <v>164</v>
      </c>
      <c r="O662" s="643">
        <v>313</v>
      </c>
      <c r="P662" s="643">
        <v>149</v>
      </c>
      <c r="Q662" s="643">
        <v>166</v>
      </c>
      <c r="R662" s="643">
        <v>315</v>
      </c>
      <c r="S662" s="643" t="s">
        <v>1360</v>
      </c>
      <c r="T662" s="643" t="s">
        <v>1361</v>
      </c>
      <c r="U662" s="702">
        <v>520568.04700000002</v>
      </c>
      <c r="V662" s="702">
        <v>2438279.6719999998</v>
      </c>
      <c r="W662" s="688" t="s">
        <v>2604</v>
      </c>
      <c r="X662" s="669" t="s">
        <v>194</v>
      </c>
      <c r="Y662" s="669" t="s">
        <v>194</v>
      </c>
      <c r="Z662" s="669" t="s">
        <v>194</v>
      </c>
      <c r="AA662" s="669" t="s">
        <v>194</v>
      </c>
    </row>
    <row r="663" spans="1:27" s="307" customFormat="1" ht="31" customHeight="1" x14ac:dyDescent="0.35">
      <c r="A663" s="281"/>
      <c r="B663" s="700" t="s">
        <v>186</v>
      </c>
      <c r="C663" s="643"/>
      <c r="D663" s="643"/>
      <c r="E663" s="643"/>
      <c r="F663" s="686">
        <v>337</v>
      </c>
      <c r="G663" s="640"/>
      <c r="H663" s="656"/>
      <c r="I663" s="686"/>
      <c r="J663" s="643"/>
      <c r="K663" s="708"/>
      <c r="L663" s="709"/>
      <c r="M663" s="643"/>
      <c r="N663" s="643"/>
      <c r="O663" s="643"/>
      <c r="P663" s="643"/>
      <c r="Q663" s="643"/>
      <c r="R663" s="643"/>
      <c r="S663" s="643"/>
      <c r="T663" s="643"/>
      <c r="U663" s="702"/>
      <c r="V663" s="702"/>
      <c r="W663" s="660" t="s">
        <v>1362</v>
      </c>
      <c r="X663" s="669"/>
      <c r="Y663" s="669"/>
      <c r="Z663" s="669"/>
      <c r="AA663" s="669"/>
    </row>
    <row r="664" spans="1:27" s="307" customFormat="1" ht="31" customHeight="1" x14ac:dyDescent="0.35">
      <c r="A664" s="289">
        <v>328</v>
      </c>
      <c r="B664" s="700" t="s">
        <v>186</v>
      </c>
      <c r="C664" s="643" t="s">
        <v>1363</v>
      </c>
      <c r="D664" s="643" t="s">
        <v>235</v>
      </c>
      <c r="E664" s="643" t="s">
        <v>186</v>
      </c>
      <c r="F664" s="686"/>
      <c r="G664" s="640"/>
      <c r="H664" s="656">
        <v>50.83</v>
      </c>
      <c r="I664" s="686">
        <f>I662+F663</f>
        <v>23702.537</v>
      </c>
      <c r="J664" s="643">
        <v>157.66999999999999</v>
      </c>
      <c r="K664" s="686">
        <f t="shared" si="454"/>
        <v>688.96900000000005</v>
      </c>
      <c r="L664" s="656">
        <f t="shared" si="455"/>
        <v>344.48450000000003</v>
      </c>
      <c r="M664" s="643">
        <v>173</v>
      </c>
      <c r="N664" s="643">
        <v>162</v>
      </c>
      <c r="O664" s="643">
        <v>335</v>
      </c>
      <c r="P664" s="643">
        <v>172</v>
      </c>
      <c r="Q664" s="643">
        <v>166</v>
      </c>
      <c r="R664" s="643">
        <v>338</v>
      </c>
      <c r="S664" s="643" t="s">
        <v>1364</v>
      </c>
      <c r="T664" s="643" t="s">
        <v>1365</v>
      </c>
      <c r="U664" s="702">
        <v>520902.58899999998</v>
      </c>
      <c r="V664" s="702">
        <v>2438320.3020000001</v>
      </c>
      <c r="W664" s="688" t="s">
        <v>2604</v>
      </c>
      <c r="X664" s="669" t="s">
        <v>194</v>
      </c>
      <c r="Y664" s="669" t="s">
        <v>194</v>
      </c>
      <c r="Z664" s="669" t="s">
        <v>194</v>
      </c>
      <c r="AA664" s="669" t="s">
        <v>194</v>
      </c>
    </row>
    <row r="665" spans="1:27" s="307" customFormat="1" ht="31" customHeight="1" x14ac:dyDescent="0.35">
      <c r="A665" s="281"/>
      <c r="B665" s="700" t="s">
        <v>186</v>
      </c>
      <c r="C665" s="643"/>
      <c r="D665" s="643"/>
      <c r="E665" s="643"/>
      <c r="F665" s="686">
        <v>351.96899999999999</v>
      </c>
      <c r="G665" s="640"/>
      <c r="H665" s="656"/>
      <c r="I665" s="686"/>
      <c r="J665" s="643"/>
      <c r="K665" s="708"/>
      <c r="L665" s="709"/>
      <c r="M665" s="643"/>
      <c r="N665" s="643"/>
      <c r="O665" s="643"/>
      <c r="P665" s="643"/>
      <c r="Q665" s="643"/>
      <c r="R665" s="643"/>
      <c r="S665" s="643"/>
      <c r="T665" s="643"/>
      <c r="U665" s="702"/>
      <c r="V665" s="702"/>
      <c r="W665" s="660" t="s">
        <v>1366</v>
      </c>
      <c r="X665" s="669"/>
      <c r="Y665" s="669"/>
      <c r="Z665" s="669"/>
      <c r="AA665" s="669"/>
    </row>
    <row r="666" spans="1:27" s="307" customFormat="1" ht="31" customHeight="1" x14ac:dyDescent="0.35">
      <c r="A666" s="289">
        <v>329</v>
      </c>
      <c r="B666" s="700" t="s">
        <v>1367</v>
      </c>
      <c r="C666" s="643" t="s">
        <v>1368</v>
      </c>
      <c r="D666" s="643" t="s">
        <v>346</v>
      </c>
      <c r="E666" s="643" t="s">
        <v>1369</v>
      </c>
      <c r="F666" s="686"/>
      <c r="G666" s="686">
        <f>SUM(F651:F665)</f>
        <v>2875.9690000000001</v>
      </c>
      <c r="H666" s="656">
        <v>48.32</v>
      </c>
      <c r="I666" s="686">
        <f>I664+F665</f>
        <v>24054.506000000001</v>
      </c>
      <c r="J666" s="643">
        <v>157.529</v>
      </c>
      <c r="K666" s="686">
        <f t="shared" si="454"/>
        <v>728.96900000000005</v>
      </c>
      <c r="L666" s="656">
        <f t="shared" si="455"/>
        <v>364.48450000000003</v>
      </c>
      <c r="M666" s="643">
        <v>191</v>
      </c>
      <c r="N666" s="643">
        <v>205</v>
      </c>
      <c r="O666" s="643">
        <v>396</v>
      </c>
      <c r="P666" s="643">
        <v>187</v>
      </c>
      <c r="Q666" s="643">
        <v>201</v>
      </c>
      <c r="R666" s="643">
        <v>388</v>
      </c>
      <c r="S666" s="643" t="s">
        <v>1370</v>
      </c>
      <c r="T666" s="643" t="s">
        <v>1371</v>
      </c>
      <c r="U666" s="702">
        <v>521251.99099999998</v>
      </c>
      <c r="V666" s="702">
        <v>2438362.7370000002</v>
      </c>
      <c r="W666" s="688" t="s">
        <v>2604</v>
      </c>
      <c r="X666" s="669" t="s">
        <v>194</v>
      </c>
      <c r="Y666" s="669" t="s">
        <v>194</v>
      </c>
      <c r="Z666" s="669" t="s">
        <v>194</v>
      </c>
      <c r="AA666" s="669" t="s">
        <v>194</v>
      </c>
    </row>
    <row r="667" spans="1:27" s="307" customFormat="1" ht="31" customHeight="1" x14ac:dyDescent="0.35">
      <c r="A667" s="281"/>
      <c r="B667" s="700" t="s">
        <v>186</v>
      </c>
      <c r="C667" s="643"/>
      <c r="D667" s="643"/>
      <c r="E667" s="643"/>
      <c r="F667" s="686">
        <v>377</v>
      </c>
      <c r="G667" s="640"/>
      <c r="H667" s="656"/>
      <c r="I667" s="686"/>
      <c r="J667" s="643"/>
      <c r="K667" s="708"/>
      <c r="L667" s="709"/>
      <c r="M667" s="643"/>
      <c r="N667" s="643"/>
      <c r="O667" s="643"/>
      <c r="P667" s="643"/>
      <c r="Q667" s="643"/>
      <c r="R667" s="643"/>
      <c r="S667" s="643"/>
      <c r="T667" s="643"/>
      <c r="U667" s="702"/>
      <c r="V667" s="702"/>
      <c r="W667" s="660" t="s">
        <v>1372</v>
      </c>
      <c r="X667" s="669"/>
      <c r="Y667" s="669"/>
      <c r="Z667" s="669"/>
      <c r="AA667" s="669"/>
    </row>
    <row r="668" spans="1:27" s="307" customFormat="1" ht="31" customHeight="1" x14ac:dyDescent="0.35">
      <c r="A668" s="289">
        <v>330</v>
      </c>
      <c r="B668" s="700" t="s">
        <v>186</v>
      </c>
      <c r="C668" s="643" t="s">
        <v>1373</v>
      </c>
      <c r="D668" s="643" t="s">
        <v>49</v>
      </c>
      <c r="E668" s="643" t="s">
        <v>186</v>
      </c>
      <c r="F668" s="686"/>
      <c r="G668" s="640" t="s">
        <v>186</v>
      </c>
      <c r="H668" s="656">
        <v>56.83</v>
      </c>
      <c r="I668" s="686">
        <f>I666+F667</f>
        <v>24431.506000000001</v>
      </c>
      <c r="J668" s="643">
        <v>151.089</v>
      </c>
      <c r="K668" s="686">
        <f t="shared" si="454"/>
        <v>667</v>
      </c>
      <c r="L668" s="656">
        <f t="shared" si="455"/>
        <v>333.5</v>
      </c>
      <c r="M668" s="643">
        <v>173</v>
      </c>
      <c r="N668" s="643">
        <v>161</v>
      </c>
      <c r="O668" s="643">
        <v>334</v>
      </c>
      <c r="P668" s="643">
        <v>177</v>
      </c>
      <c r="Q668" s="643">
        <v>157</v>
      </c>
      <c r="R668" s="643">
        <v>334</v>
      </c>
      <c r="S668" s="643" t="s">
        <v>1374</v>
      </c>
      <c r="T668" s="643" t="s">
        <v>1375</v>
      </c>
      <c r="U668" s="702">
        <v>521628.42300000001</v>
      </c>
      <c r="V668" s="702">
        <v>2438342.0580000002</v>
      </c>
      <c r="W668" s="688" t="s">
        <v>2604</v>
      </c>
      <c r="X668" s="669" t="s">
        <v>194</v>
      </c>
      <c r="Y668" s="669" t="s">
        <v>194</v>
      </c>
      <c r="Z668" s="669" t="s">
        <v>194</v>
      </c>
      <c r="AA668" s="669" t="s">
        <v>194</v>
      </c>
    </row>
    <row r="669" spans="1:27" s="307" customFormat="1" ht="31" customHeight="1" x14ac:dyDescent="0.35">
      <c r="A669" s="281"/>
      <c r="B669" s="700" t="s">
        <v>186</v>
      </c>
      <c r="C669" s="643"/>
      <c r="D669" s="643"/>
      <c r="E669" s="643"/>
      <c r="F669" s="686">
        <v>290</v>
      </c>
      <c r="G669" s="640"/>
      <c r="H669" s="656"/>
      <c r="I669" s="686"/>
      <c r="J669" s="643"/>
      <c r="K669" s="708"/>
      <c r="L669" s="709"/>
      <c r="M669" s="643"/>
      <c r="N669" s="643"/>
      <c r="O669" s="643"/>
      <c r="P669" s="643"/>
      <c r="Q669" s="643"/>
      <c r="R669" s="643"/>
      <c r="S669" s="643"/>
      <c r="T669" s="643"/>
      <c r="U669" s="702"/>
      <c r="V669" s="702"/>
      <c r="W669" s="660" t="s">
        <v>1376</v>
      </c>
      <c r="X669" s="669"/>
      <c r="Y669" s="669"/>
      <c r="Z669" s="669"/>
      <c r="AA669" s="669"/>
    </row>
    <row r="670" spans="1:27" s="307" customFormat="1" ht="31" customHeight="1" x14ac:dyDescent="0.35">
      <c r="A670" s="289">
        <v>331</v>
      </c>
      <c r="B670" s="700" t="s">
        <v>186</v>
      </c>
      <c r="C670" s="643" t="s">
        <v>1377</v>
      </c>
      <c r="D670" s="643" t="s">
        <v>45</v>
      </c>
      <c r="E670" s="643" t="s">
        <v>186</v>
      </c>
      <c r="F670" s="686"/>
      <c r="G670" s="640" t="s">
        <v>186</v>
      </c>
      <c r="H670" s="656">
        <v>53.83</v>
      </c>
      <c r="I670" s="686">
        <f>I668+F669</f>
        <v>24721.506000000001</v>
      </c>
      <c r="J670" s="643">
        <v>151.50200000000001</v>
      </c>
      <c r="K670" s="686">
        <f t="shared" si="454"/>
        <v>716</v>
      </c>
      <c r="L670" s="656">
        <f t="shared" si="455"/>
        <v>358</v>
      </c>
      <c r="M670" s="643">
        <v>129</v>
      </c>
      <c r="N670" s="643">
        <v>172</v>
      </c>
      <c r="O670" s="643">
        <v>301</v>
      </c>
      <c r="P670" s="643">
        <v>133</v>
      </c>
      <c r="Q670" s="643">
        <v>183</v>
      </c>
      <c r="R670" s="643">
        <v>316</v>
      </c>
      <c r="S670" s="643" t="s">
        <v>1378</v>
      </c>
      <c r="T670" s="643" t="s">
        <v>1379</v>
      </c>
      <c r="U670" s="702">
        <v>521917.98700000002</v>
      </c>
      <c r="V670" s="702">
        <v>2438326.1510000001</v>
      </c>
      <c r="W670" s="688" t="s">
        <v>2605</v>
      </c>
      <c r="X670" s="669" t="s">
        <v>194</v>
      </c>
      <c r="Y670" s="669" t="s">
        <v>194</v>
      </c>
      <c r="Z670" s="669" t="s">
        <v>194</v>
      </c>
      <c r="AA670" s="669" t="s">
        <v>194</v>
      </c>
    </row>
    <row r="671" spans="1:27" s="307" customFormat="1" ht="31" customHeight="1" x14ac:dyDescent="0.35">
      <c r="A671" s="281"/>
      <c r="B671" s="700" t="s">
        <v>186</v>
      </c>
      <c r="C671" s="643"/>
      <c r="D671" s="643"/>
      <c r="E671" s="643"/>
      <c r="F671" s="686">
        <v>426</v>
      </c>
      <c r="G671" s="640"/>
      <c r="H671" s="656"/>
      <c r="I671" s="686"/>
      <c r="J671" s="643"/>
      <c r="K671" s="708"/>
      <c r="L671" s="709"/>
      <c r="M671" s="643"/>
      <c r="N671" s="643"/>
      <c r="O671" s="643"/>
      <c r="P671" s="643"/>
      <c r="Q671" s="643"/>
      <c r="R671" s="643"/>
      <c r="S671" s="643"/>
      <c r="T671" s="643"/>
      <c r="U671" s="702"/>
      <c r="V671" s="702"/>
      <c r="W671" s="660" t="s">
        <v>1380</v>
      </c>
      <c r="X671" s="669"/>
      <c r="Y671" s="669"/>
      <c r="Z671" s="669"/>
      <c r="AA671" s="669"/>
    </row>
    <row r="672" spans="1:27" s="307" customFormat="1" ht="31" customHeight="1" x14ac:dyDescent="0.35">
      <c r="A672" s="289">
        <v>332</v>
      </c>
      <c r="B672" s="700" t="s">
        <v>186</v>
      </c>
      <c r="C672" s="643" t="s">
        <v>1381</v>
      </c>
      <c r="D672" s="643" t="s">
        <v>120</v>
      </c>
      <c r="E672" s="643" t="s">
        <v>186</v>
      </c>
      <c r="F672" s="686"/>
      <c r="G672" s="640" t="s">
        <v>186</v>
      </c>
      <c r="H672" s="656">
        <v>62.83</v>
      </c>
      <c r="I672" s="686">
        <f>I670+F671</f>
        <v>25147.506000000001</v>
      </c>
      <c r="J672" s="643">
        <v>152.27500000000001</v>
      </c>
      <c r="K672" s="686">
        <f t="shared" si="454"/>
        <v>834</v>
      </c>
      <c r="L672" s="656">
        <f t="shared" si="455"/>
        <v>417</v>
      </c>
      <c r="M672" s="643">
        <v>255</v>
      </c>
      <c r="N672" s="643">
        <v>230</v>
      </c>
      <c r="O672" s="643">
        <v>484</v>
      </c>
      <c r="P672" s="643">
        <v>245</v>
      </c>
      <c r="Q672" s="643">
        <v>224</v>
      </c>
      <c r="R672" s="643">
        <v>469</v>
      </c>
      <c r="S672" s="643" t="s">
        <v>1382</v>
      </c>
      <c r="T672" s="643" t="s">
        <v>1383</v>
      </c>
      <c r="U672" s="702">
        <v>522343.34600000002</v>
      </c>
      <c r="V672" s="702">
        <v>2438302.7850000001</v>
      </c>
      <c r="W672" s="688" t="s">
        <v>2606</v>
      </c>
      <c r="X672" s="669" t="s">
        <v>194</v>
      </c>
      <c r="Y672" s="669" t="s">
        <v>194</v>
      </c>
      <c r="Z672" s="669" t="s">
        <v>194</v>
      </c>
      <c r="AA672" s="669" t="s">
        <v>194</v>
      </c>
    </row>
    <row r="673" spans="1:28" s="307" customFormat="1" ht="31" customHeight="1" x14ac:dyDescent="0.35">
      <c r="A673" s="281"/>
      <c r="B673" s="700" t="s">
        <v>186</v>
      </c>
      <c r="C673" s="643"/>
      <c r="D673" s="643"/>
      <c r="E673" s="643"/>
      <c r="F673" s="686">
        <v>408</v>
      </c>
      <c r="G673" s="640"/>
      <c r="H673" s="656"/>
      <c r="I673" s="686"/>
      <c r="J673" s="643"/>
      <c r="K673" s="708"/>
      <c r="L673" s="709"/>
      <c r="M673" s="643"/>
      <c r="N673" s="643"/>
      <c r="O673" s="643"/>
      <c r="P673" s="643"/>
      <c r="Q673" s="643"/>
      <c r="R673" s="643"/>
      <c r="S673" s="643"/>
      <c r="T673" s="643"/>
      <c r="U673" s="702"/>
      <c r="V673" s="702"/>
      <c r="W673" s="660" t="s">
        <v>1384</v>
      </c>
      <c r="X673" s="669"/>
      <c r="Y673" s="669"/>
      <c r="Z673" s="669"/>
      <c r="AA673" s="669"/>
    </row>
    <row r="674" spans="1:28" s="307" customFormat="1" ht="31" customHeight="1" x14ac:dyDescent="0.35">
      <c r="A674" s="289">
        <v>333</v>
      </c>
      <c r="B674" s="700" t="s">
        <v>186</v>
      </c>
      <c r="C674" s="643" t="s">
        <v>1385</v>
      </c>
      <c r="D674" s="643" t="s">
        <v>235</v>
      </c>
      <c r="E674" s="643" t="s">
        <v>186</v>
      </c>
      <c r="F674" s="686"/>
      <c r="G674" s="640" t="s">
        <v>186</v>
      </c>
      <c r="H674" s="656">
        <v>50.83</v>
      </c>
      <c r="I674" s="686">
        <f>I672+F673</f>
        <v>25555.506000000001</v>
      </c>
      <c r="J674" s="643">
        <v>158.59200000000001</v>
      </c>
      <c r="K674" s="686">
        <f t="shared" si="454"/>
        <v>821</v>
      </c>
      <c r="L674" s="656">
        <f t="shared" si="455"/>
        <v>410.5</v>
      </c>
      <c r="M674" s="643">
        <v>179</v>
      </c>
      <c r="N674" s="643">
        <v>131</v>
      </c>
      <c r="O674" s="643">
        <v>310</v>
      </c>
      <c r="P674" s="643">
        <v>186</v>
      </c>
      <c r="Q674" s="643">
        <v>150</v>
      </c>
      <c r="R674" s="643">
        <v>336</v>
      </c>
      <c r="S674" s="643" t="s">
        <v>1386</v>
      </c>
      <c r="T674" s="643" t="s">
        <v>1387</v>
      </c>
      <c r="U674" s="702">
        <v>522750.73100000003</v>
      </c>
      <c r="V674" s="702">
        <v>2438280.406</v>
      </c>
      <c r="W674" s="688" t="s">
        <v>2606</v>
      </c>
      <c r="X674" s="669" t="s">
        <v>194</v>
      </c>
      <c r="Y674" s="669" t="s">
        <v>194</v>
      </c>
      <c r="Z674" s="669" t="s">
        <v>194</v>
      </c>
      <c r="AA674" s="669" t="s">
        <v>194</v>
      </c>
    </row>
    <row r="675" spans="1:28" s="307" customFormat="1" ht="31" customHeight="1" x14ac:dyDescent="0.35">
      <c r="A675" s="281"/>
      <c r="B675" s="700" t="s">
        <v>186</v>
      </c>
      <c r="C675" s="643"/>
      <c r="D675" s="643"/>
      <c r="E675" s="643"/>
      <c r="F675" s="686">
        <v>413</v>
      </c>
      <c r="G675" s="640"/>
      <c r="H675" s="656"/>
      <c r="I675" s="686"/>
      <c r="J675" s="643"/>
      <c r="K675" s="708"/>
      <c r="L675" s="709"/>
      <c r="M675" s="643"/>
      <c r="N675" s="643"/>
      <c r="O675" s="643"/>
      <c r="P675" s="643"/>
      <c r="Q675" s="643"/>
      <c r="R675" s="643"/>
      <c r="S675" s="643"/>
      <c r="T675" s="643"/>
      <c r="U675" s="702"/>
      <c r="V675" s="702"/>
      <c r="W675" s="660" t="s">
        <v>1388</v>
      </c>
      <c r="X675" s="669"/>
      <c r="Y675" s="669"/>
      <c r="Z675" s="669"/>
      <c r="AA675" s="669"/>
    </row>
    <row r="676" spans="1:28" s="307" customFormat="1" ht="31" customHeight="1" x14ac:dyDescent="0.35">
      <c r="A676" s="289">
        <v>334</v>
      </c>
      <c r="B676" s="700" t="s">
        <v>186</v>
      </c>
      <c r="C676" s="643" t="s">
        <v>1389</v>
      </c>
      <c r="D676" s="643" t="s">
        <v>49</v>
      </c>
      <c r="E676" s="643" t="s">
        <v>186</v>
      </c>
      <c r="F676" s="686"/>
      <c r="G676" s="640" t="s">
        <v>186</v>
      </c>
      <c r="H676" s="656">
        <v>56.83</v>
      </c>
      <c r="I676" s="686">
        <f>I674+F675</f>
        <v>25968.506000000001</v>
      </c>
      <c r="J676" s="643">
        <v>170.06100000000001</v>
      </c>
      <c r="K676" s="686">
        <f t="shared" si="454"/>
        <v>799</v>
      </c>
      <c r="L676" s="656">
        <f t="shared" si="455"/>
        <v>399.5</v>
      </c>
      <c r="M676" s="643">
        <v>283</v>
      </c>
      <c r="N676" s="643">
        <v>196</v>
      </c>
      <c r="O676" s="643">
        <v>480</v>
      </c>
      <c r="P676" s="643">
        <v>265</v>
      </c>
      <c r="Q676" s="643">
        <v>196</v>
      </c>
      <c r="R676" s="643">
        <v>460</v>
      </c>
      <c r="S676" s="643" t="s">
        <v>1390</v>
      </c>
      <c r="T676" s="643" t="s">
        <v>1391</v>
      </c>
      <c r="U676" s="702">
        <v>523163.11</v>
      </c>
      <c r="V676" s="702">
        <v>2438257.7519999999</v>
      </c>
      <c r="W676" s="688" t="s">
        <v>2606</v>
      </c>
      <c r="X676" s="669" t="s">
        <v>194</v>
      </c>
      <c r="Y676" s="669" t="s">
        <v>194</v>
      </c>
      <c r="Z676" s="669" t="s">
        <v>194</v>
      </c>
      <c r="AA676" s="669" t="s">
        <v>194</v>
      </c>
    </row>
    <row r="677" spans="1:28" s="307" customFormat="1" ht="31" customHeight="1" x14ac:dyDescent="0.35">
      <c r="A677" s="281"/>
      <c r="B677" s="700" t="s">
        <v>186</v>
      </c>
      <c r="C677" s="643"/>
      <c r="D677" s="643"/>
      <c r="E677" s="643"/>
      <c r="F677" s="686">
        <v>386</v>
      </c>
      <c r="G677" s="640"/>
      <c r="H677" s="656"/>
      <c r="I677" s="686"/>
      <c r="J677" s="643"/>
      <c r="K677" s="708"/>
      <c r="L677" s="709"/>
      <c r="M677" s="643"/>
      <c r="N677" s="643"/>
      <c r="O677" s="643"/>
      <c r="P677" s="643"/>
      <c r="Q677" s="643"/>
      <c r="R677" s="643"/>
      <c r="S677" s="643"/>
      <c r="T677" s="643"/>
      <c r="U677" s="702"/>
      <c r="V677" s="702"/>
      <c r="W677" s="660"/>
      <c r="X677" s="669"/>
      <c r="Y677" s="669"/>
      <c r="Z677" s="669"/>
      <c r="AA677" s="669"/>
    </row>
    <row r="678" spans="1:28" s="307" customFormat="1" ht="31" customHeight="1" x14ac:dyDescent="0.35">
      <c r="A678" s="289">
        <v>335</v>
      </c>
      <c r="B678" s="700" t="s">
        <v>186</v>
      </c>
      <c r="C678" s="643" t="s">
        <v>1392</v>
      </c>
      <c r="D678" s="643" t="s">
        <v>49</v>
      </c>
      <c r="E678" s="643" t="s">
        <v>186</v>
      </c>
      <c r="F678" s="686"/>
      <c r="G678" s="640" t="s">
        <v>186</v>
      </c>
      <c r="H678" s="656">
        <v>56.83</v>
      </c>
      <c r="I678" s="686">
        <f>I676+F677</f>
        <v>26354.506000000001</v>
      </c>
      <c r="J678" s="643">
        <v>169.423</v>
      </c>
      <c r="K678" s="686">
        <f t="shared" si="454"/>
        <v>746</v>
      </c>
      <c r="L678" s="656">
        <f t="shared" si="455"/>
        <v>373</v>
      </c>
      <c r="M678" s="643">
        <v>190</v>
      </c>
      <c r="N678" s="643">
        <v>171</v>
      </c>
      <c r="O678" s="643">
        <v>361</v>
      </c>
      <c r="P678" s="643">
        <v>191</v>
      </c>
      <c r="Q678" s="643">
        <v>173</v>
      </c>
      <c r="R678" s="643">
        <v>365</v>
      </c>
      <c r="S678" s="643" t="s">
        <v>1393</v>
      </c>
      <c r="T678" s="643" t="s">
        <v>1394</v>
      </c>
      <c r="U678" s="702">
        <v>523548.52799999999</v>
      </c>
      <c r="V678" s="702">
        <v>2438236.58</v>
      </c>
      <c r="W678" s="688" t="s">
        <v>2606</v>
      </c>
      <c r="X678" s="669" t="s">
        <v>194</v>
      </c>
      <c r="Y678" s="669" t="s">
        <v>194</v>
      </c>
      <c r="Z678" s="669" t="s">
        <v>194</v>
      </c>
      <c r="AA678" s="669" t="s">
        <v>194</v>
      </c>
    </row>
    <row r="679" spans="1:28" s="307" customFormat="1" ht="31" customHeight="1" x14ac:dyDescent="0.35">
      <c r="A679" s="281"/>
      <c r="B679" s="700" t="s">
        <v>186</v>
      </c>
      <c r="C679" s="643"/>
      <c r="D679" s="643"/>
      <c r="E679" s="643"/>
      <c r="F679" s="686">
        <v>360</v>
      </c>
      <c r="G679" s="640"/>
      <c r="H679" s="656"/>
      <c r="I679" s="686"/>
      <c r="J679" s="643"/>
      <c r="K679" s="708"/>
      <c r="L679" s="709"/>
      <c r="M679" s="643"/>
      <c r="N679" s="643"/>
      <c r="O679" s="643"/>
      <c r="P679" s="643"/>
      <c r="Q679" s="643"/>
      <c r="R679" s="643"/>
      <c r="S679" s="643"/>
      <c r="T679" s="643"/>
      <c r="U679" s="702"/>
      <c r="V679" s="702"/>
      <c r="W679" s="660" t="s">
        <v>1395</v>
      </c>
      <c r="X679" s="669"/>
      <c r="Y679" s="669"/>
      <c r="Z679" s="669"/>
      <c r="AA679" s="669"/>
    </row>
    <row r="680" spans="1:28" s="307" customFormat="1" ht="31" customHeight="1" x14ac:dyDescent="0.35">
      <c r="A680" s="289">
        <v>336</v>
      </c>
      <c r="B680" s="700" t="s">
        <v>186</v>
      </c>
      <c r="C680" s="643" t="s">
        <v>1396</v>
      </c>
      <c r="D680" s="643" t="s">
        <v>49</v>
      </c>
      <c r="E680" s="643" t="s">
        <v>186</v>
      </c>
      <c r="F680" s="686"/>
      <c r="G680" s="640" t="s">
        <v>186</v>
      </c>
      <c r="H680" s="656">
        <v>56.83</v>
      </c>
      <c r="I680" s="686">
        <f>I678+F679</f>
        <v>26714.506000000001</v>
      </c>
      <c r="J680" s="643">
        <v>171.31700000000001</v>
      </c>
      <c r="K680" s="686">
        <f t="shared" si="454"/>
        <v>795</v>
      </c>
      <c r="L680" s="656">
        <f t="shared" si="455"/>
        <v>397.5</v>
      </c>
      <c r="M680" s="643">
        <v>190</v>
      </c>
      <c r="N680" s="643">
        <v>244</v>
      </c>
      <c r="O680" s="643">
        <v>434</v>
      </c>
      <c r="P680" s="643">
        <v>188</v>
      </c>
      <c r="Q680" s="643">
        <v>238</v>
      </c>
      <c r="R680" s="643">
        <v>426</v>
      </c>
      <c r="S680" s="643" t="s">
        <v>1397</v>
      </c>
      <c r="T680" s="643" t="s">
        <v>1398</v>
      </c>
      <c r="U680" s="702">
        <v>523907.98599999998</v>
      </c>
      <c r="V680" s="702">
        <v>2438216.8330000001</v>
      </c>
      <c r="W680" s="688" t="s">
        <v>2606</v>
      </c>
      <c r="X680" s="669" t="s">
        <v>194</v>
      </c>
      <c r="Y680" s="669" t="s">
        <v>194</v>
      </c>
      <c r="Z680" s="669" t="s">
        <v>194</v>
      </c>
      <c r="AA680" s="669" t="s">
        <v>194</v>
      </c>
    </row>
    <row r="681" spans="1:28" s="307" customFormat="1" ht="31" customHeight="1" x14ac:dyDescent="0.35">
      <c r="A681" s="281"/>
      <c r="B681" s="700" t="s">
        <v>186</v>
      </c>
      <c r="C681" s="643"/>
      <c r="D681" s="643"/>
      <c r="E681" s="643"/>
      <c r="F681" s="686">
        <v>435</v>
      </c>
      <c r="G681" s="640"/>
      <c r="H681" s="656"/>
      <c r="I681" s="686"/>
      <c r="J681" s="643"/>
      <c r="K681" s="708"/>
      <c r="L681" s="709"/>
      <c r="M681" s="643"/>
      <c r="N681" s="643"/>
      <c r="O681" s="643"/>
      <c r="P681" s="643"/>
      <c r="Q681" s="643"/>
      <c r="R681" s="643"/>
      <c r="S681" s="643"/>
      <c r="T681" s="643"/>
      <c r="U681" s="702"/>
      <c r="V681" s="702"/>
      <c r="W681" s="660" t="s">
        <v>2735</v>
      </c>
      <c r="X681" s="669"/>
      <c r="Y681" s="669"/>
      <c r="Z681" s="669"/>
      <c r="AA681" s="669"/>
    </row>
    <row r="682" spans="1:28" s="307" customFormat="1" ht="31" customHeight="1" x14ac:dyDescent="0.35">
      <c r="A682" s="289">
        <v>337</v>
      </c>
      <c r="B682" s="700" t="s">
        <v>186</v>
      </c>
      <c r="C682" s="643" t="s">
        <v>1399</v>
      </c>
      <c r="D682" s="643" t="s">
        <v>49</v>
      </c>
      <c r="E682" s="643" t="s">
        <v>186</v>
      </c>
      <c r="F682" s="686"/>
      <c r="G682" s="640" t="s">
        <v>186</v>
      </c>
      <c r="H682" s="656">
        <v>56.83</v>
      </c>
      <c r="I682" s="686">
        <f>I680+F681</f>
        <v>27149.506000000001</v>
      </c>
      <c r="J682" s="643">
        <v>165.05699999999999</v>
      </c>
      <c r="K682" s="686">
        <f t="shared" si="454"/>
        <v>849</v>
      </c>
      <c r="L682" s="656">
        <f t="shared" si="455"/>
        <v>424.5</v>
      </c>
      <c r="M682" s="643">
        <v>192</v>
      </c>
      <c r="N682" s="643">
        <v>225</v>
      </c>
      <c r="O682" s="643">
        <v>417</v>
      </c>
      <c r="P682" s="643">
        <v>199</v>
      </c>
      <c r="Q682" s="643">
        <v>221</v>
      </c>
      <c r="R682" s="643">
        <v>420</v>
      </c>
      <c r="S682" s="643" t="s">
        <v>1400</v>
      </c>
      <c r="T682" s="643" t="s">
        <v>1401</v>
      </c>
      <c r="U682" s="702">
        <v>524342.33200000005</v>
      </c>
      <c r="V682" s="702">
        <v>2438192.9730000002</v>
      </c>
      <c r="W682" s="688" t="s">
        <v>2606</v>
      </c>
      <c r="X682" s="669" t="s">
        <v>194</v>
      </c>
      <c r="Y682" s="669" t="s">
        <v>194</v>
      </c>
      <c r="Z682" s="669" t="s">
        <v>194</v>
      </c>
      <c r="AA682" s="669" t="s">
        <v>194</v>
      </c>
    </row>
    <row r="683" spans="1:28" s="307" customFormat="1" ht="31" customHeight="1" x14ac:dyDescent="0.35">
      <c r="A683" s="281"/>
      <c r="B683" s="700" t="s">
        <v>186</v>
      </c>
      <c r="C683" s="643"/>
      <c r="D683" s="643"/>
      <c r="E683" s="643"/>
      <c r="F683" s="686">
        <v>414</v>
      </c>
      <c r="G683" s="640"/>
      <c r="H683" s="656"/>
      <c r="I683" s="686"/>
      <c r="J683" s="643"/>
      <c r="K683" s="708"/>
      <c r="L683" s="709"/>
      <c r="M683" s="643"/>
      <c r="N683" s="643"/>
      <c r="O683" s="643"/>
      <c r="P683" s="643"/>
      <c r="Q683" s="643"/>
      <c r="R683" s="643"/>
      <c r="S683" s="643"/>
      <c r="T683" s="643"/>
      <c r="U683" s="702"/>
      <c r="V683" s="702"/>
      <c r="W683" s="660" t="s">
        <v>1402</v>
      </c>
      <c r="X683" s="669"/>
      <c r="Y683" s="669"/>
      <c r="Z683" s="669"/>
      <c r="AA683" s="669"/>
    </row>
    <row r="684" spans="1:28" s="307" customFormat="1" ht="31" customHeight="1" x14ac:dyDescent="0.35">
      <c r="A684" s="289">
        <v>338</v>
      </c>
      <c r="B684" s="700" t="s">
        <v>186</v>
      </c>
      <c r="C684" s="643" t="s">
        <v>1403</v>
      </c>
      <c r="D684" s="643" t="s">
        <v>49</v>
      </c>
      <c r="E684" s="643" t="s">
        <v>186</v>
      </c>
      <c r="F684" s="686"/>
      <c r="G684" s="640" t="s">
        <v>186</v>
      </c>
      <c r="H684" s="656">
        <v>56.83</v>
      </c>
      <c r="I684" s="686">
        <f>I682+F683</f>
        <v>27563.506000000001</v>
      </c>
      <c r="J684" s="643">
        <v>160.95699999999999</v>
      </c>
      <c r="K684" s="686">
        <f t="shared" si="454"/>
        <v>827</v>
      </c>
      <c r="L684" s="656">
        <f t="shared" si="455"/>
        <v>413.5</v>
      </c>
      <c r="M684" s="643">
        <v>190</v>
      </c>
      <c r="N684" s="643">
        <v>227</v>
      </c>
      <c r="O684" s="643">
        <v>416</v>
      </c>
      <c r="P684" s="643">
        <v>194</v>
      </c>
      <c r="Q684" s="643">
        <v>222</v>
      </c>
      <c r="R684" s="643">
        <v>416</v>
      </c>
      <c r="S684" s="643" t="s">
        <v>1404</v>
      </c>
      <c r="T684" s="643" t="s">
        <v>1405</v>
      </c>
      <c r="U684" s="702">
        <v>524755.70799999998</v>
      </c>
      <c r="V684" s="702">
        <v>2438170.2650000001</v>
      </c>
      <c r="W684" s="688" t="s">
        <v>2606</v>
      </c>
      <c r="X684" s="669" t="s">
        <v>194</v>
      </c>
      <c r="Y684" s="669" t="s">
        <v>194</v>
      </c>
      <c r="Z684" s="669" t="s">
        <v>194</v>
      </c>
      <c r="AA684" s="669" t="s">
        <v>194</v>
      </c>
    </row>
    <row r="685" spans="1:28" ht="31" customHeight="1" x14ac:dyDescent="0.35">
      <c r="A685" s="281"/>
      <c r="B685" s="700" t="s">
        <v>186</v>
      </c>
      <c r="C685" s="643"/>
      <c r="D685" s="643"/>
      <c r="E685" s="643"/>
      <c r="F685" s="686">
        <v>413</v>
      </c>
      <c r="G685" s="640"/>
      <c r="H685" s="656"/>
      <c r="I685" s="686"/>
      <c r="J685" s="643"/>
      <c r="K685" s="708"/>
      <c r="L685" s="709"/>
      <c r="M685" s="643"/>
      <c r="N685" s="643"/>
      <c r="O685" s="643"/>
      <c r="P685" s="643"/>
      <c r="Q685" s="643"/>
      <c r="R685" s="643"/>
      <c r="S685" s="643"/>
      <c r="T685" s="643"/>
      <c r="U685" s="702"/>
      <c r="V685" s="702"/>
      <c r="W685" s="660" t="s">
        <v>1406</v>
      </c>
      <c r="X685" s="669"/>
      <c r="Y685" s="669"/>
      <c r="Z685" s="669"/>
      <c r="AA685" s="669"/>
    </row>
    <row r="686" spans="1:28" ht="31" customHeight="1" x14ac:dyDescent="0.35">
      <c r="A686" s="289">
        <v>339</v>
      </c>
      <c r="B686" s="700" t="s">
        <v>186</v>
      </c>
      <c r="C686" s="643" t="s">
        <v>1407</v>
      </c>
      <c r="D686" s="643" t="s">
        <v>235</v>
      </c>
      <c r="E686" s="643" t="s">
        <v>186</v>
      </c>
      <c r="F686" s="686"/>
      <c r="G686" s="640" t="s">
        <v>186</v>
      </c>
      <c r="H686" s="656">
        <v>50.83</v>
      </c>
      <c r="I686" s="686">
        <f>I684+F685</f>
        <v>27976.506000000001</v>
      </c>
      <c r="J686" s="643">
        <v>162.46299999999999</v>
      </c>
      <c r="K686" s="686">
        <f t="shared" si="454"/>
        <v>818</v>
      </c>
      <c r="L686" s="656">
        <f t="shared" si="455"/>
        <v>409</v>
      </c>
      <c r="M686" s="643">
        <v>187</v>
      </c>
      <c r="N686" s="643">
        <v>175</v>
      </c>
      <c r="O686" s="643">
        <v>362</v>
      </c>
      <c r="P686" s="643">
        <v>193</v>
      </c>
      <c r="Q686" s="643">
        <v>182</v>
      </c>
      <c r="R686" s="643">
        <v>375</v>
      </c>
      <c r="S686" s="643" t="s">
        <v>1408</v>
      </c>
      <c r="T686" s="643" t="s">
        <v>1409</v>
      </c>
      <c r="U686" s="702">
        <v>525168.08700000006</v>
      </c>
      <c r="V686" s="702">
        <v>2438147.611</v>
      </c>
      <c r="W686" s="688" t="s">
        <v>2606</v>
      </c>
      <c r="X686" s="669" t="s">
        <v>194</v>
      </c>
      <c r="Y686" s="669" t="s">
        <v>194</v>
      </c>
      <c r="Z686" s="669" t="s">
        <v>194</v>
      </c>
      <c r="AA686" s="669" t="s">
        <v>194</v>
      </c>
    </row>
    <row r="687" spans="1:28" ht="31" customHeight="1" x14ac:dyDescent="0.35">
      <c r="A687" s="281"/>
      <c r="B687" s="700" t="s">
        <v>186</v>
      </c>
      <c r="C687" s="643"/>
      <c r="D687" s="643"/>
      <c r="E687" s="643"/>
      <c r="F687" s="686">
        <v>405</v>
      </c>
      <c r="G687" s="640"/>
      <c r="H687" s="656"/>
      <c r="I687" s="686"/>
      <c r="J687" s="643"/>
      <c r="K687" s="708"/>
      <c r="L687" s="709"/>
      <c r="M687" s="643"/>
      <c r="N687" s="643"/>
      <c r="O687" s="643"/>
      <c r="P687" s="643"/>
      <c r="Q687" s="643"/>
      <c r="R687" s="643"/>
      <c r="S687" s="643"/>
      <c r="T687" s="643"/>
      <c r="U687" s="702"/>
      <c r="V687" s="702"/>
      <c r="W687" s="660" t="s">
        <v>1410</v>
      </c>
      <c r="X687" s="669"/>
      <c r="Y687" s="669"/>
      <c r="Z687" s="669"/>
      <c r="AA687" s="669"/>
      <c r="AB687" s="308" t="s">
        <v>1411</v>
      </c>
    </row>
    <row r="688" spans="1:28" ht="31" customHeight="1" x14ac:dyDescent="0.35">
      <c r="A688" s="289">
        <v>340</v>
      </c>
      <c r="B688" s="700" t="s">
        <v>186</v>
      </c>
      <c r="C688" s="643" t="s">
        <v>1412</v>
      </c>
      <c r="D688" s="643" t="s">
        <v>49</v>
      </c>
      <c r="E688" s="643" t="s">
        <v>186</v>
      </c>
      <c r="F688" s="686"/>
      <c r="G688" s="640"/>
      <c r="H688" s="656">
        <v>56.83</v>
      </c>
      <c r="I688" s="686">
        <f>I686+F687</f>
        <v>28381.506000000001</v>
      </c>
      <c r="J688" s="643">
        <v>162.81399999999999</v>
      </c>
      <c r="K688" s="686">
        <f t="shared" si="454"/>
        <v>828.81099999999992</v>
      </c>
      <c r="L688" s="656">
        <f t="shared" si="455"/>
        <v>414.40549999999996</v>
      </c>
      <c r="M688" s="643">
        <v>231</v>
      </c>
      <c r="N688" s="643">
        <v>206</v>
      </c>
      <c r="O688" s="643">
        <v>437</v>
      </c>
      <c r="P688" s="643">
        <v>224</v>
      </c>
      <c r="Q688" s="643">
        <v>208</v>
      </c>
      <c r="R688" s="643">
        <v>433</v>
      </c>
      <c r="S688" s="643" t="s">
        <v>1413</v>
      </c>
      <c r="T688" s="643" t="s">
        <v>1414</v>
      </c>
      <c r="U688" s="702">
        <v>525572.47699999996</v>
      </c>
      <c r="V688" s="702">
        <v>2438125.3960000002</v>
      </c>
      <c r="W688" s="688" t="s">
        <v>2606</v>
      </c>
      <c r="X688" s="669" t="s">
        <v>194</v>
      </c>
      <c r="Y688" s="669" t="s">
        <v>194</v>
      </c>
      <c r="Z688" s="669" t="s">
        <v>194</v>
      </c>
      <c r="AA688" s="669" t="s">
        <v>194</v>
      </c>
    </row>
    <row r="689" spans="1:28" ht="31" customHeight="1" x14ac:dyDescent="0.35">
      <c r="A689" s="281"/>
      <c r="B689" s="700" t="s">
        <v>186</v>
      </c>
      <c r="C689" s="643"/>
      <c r="D689" s="643"/>
      <c r="E689" s="643"/>
      <c r="F689" s="686">
        <v>423.81099999999998</v>
      </c>
      <c r="G689" s="667"/>
      <c r="H689" s="656"/>
      <c r="I689" s="686"/>
      <c r="J689" s="643"/>
      <c r="K689" s="708"/>
      <c r="L689" s="709"/>
      <c r="M689" s="643"/>
      <c r="N689" s="643"/>
      <c r="O689" s="643"/>
      <c r="P689" s="643"/>
      <c r="Q689" s="643"/>
      <c r="R689" s="643"/>
      <c r="S689" s="643"/>
      <c r="T689" s="643"/>
      <c r="U689" s="702"/>
      <c r="V689" s="702"/>
      <c r="W689" s="660" t="s">
        <v>1415</v>
      </c>
      <c r="X689" s="669"/>
      <c r="Y689" s="669"/>
      <c r="Z689" s="669"/>
      <c r="AA689" s="669"/>
      <c r="AB689" s="302" t="s">
        <v>1416</v>
      </c>
    </row>
    <row r="690" spans="1:28" ht="31" customHeight="1" x14ac:dyDescent="0.35">
      <c r="A690" s="289">
        <v>341</v>
      </c>
      <c r="B690" s="700" t="s">
        <v>1417</v>
      </c>
      <c r="C690" s="643" t="s">
        <v>1418</v>
      </c>
      <c r="D690" s="643" t="s">
        <v>213</v>
      </c>
      <c r="E690" s="643" t="s">
        <v>1419</v>
      </c>
      <c r="F690" s="686"/>
      <c r="G690" s="686">
        <f>SUM(F667:F689)</f>
        <v>4750.8109999999997</v>
      </c>
      <c r="H690" s="656">
        <v>51.32</v>
      </c>
      <c r="I690" s="686">
        <f>I688+F689</f>
        <v>28805.317000000003</v>
      </c>
      <c r="J690" s="643">
        <v>164.36600000000001</v>
      </c>
      <c r="K690" s="686">
        <f t="shared" si="454"/>
        <v>872.81099999999992</v>
      </c>
      <c r="L690" s="656">
        <f t="shared" si="455"/>
        <v>436.40549999999996</v>
      </c>
      <c r="M690" s="643">
        <v>203</v>
      </c>
      <c r="N690" s="643">
        <v>194</v>
      </c>
      <c r="O690" s="643">
        <v>397</v>
      </c>
      <c r="P690" s="643">
        <v>198</v>
      </c>
      <c r="Q690" s="643">
        <v>202</v>
      </c>
      <c r="R690" s="643">
        <v>400</v>
      </c>
      <c r="S690" s="643" t="s">
        <v>1420</v>
      </c>
      <c r="T690" s="643" t="s">
        <v>1421</v>
      </c>
      <c r="U690" s="643">
        <v>525995.65</v>
      </c>
      <c r="V690" s="643">
        <v>2438102.15</v>
      </c>
      <c r="W690" s="688" t="s">
        <v>2606</v>
      </c>
      <c r="X690" s="669" t="s">
        <v>194</v>
      </c>
      <c r="Y690" s="669" t="s">
        <v>194</v>
      </c>
      <c r="Z690" s="669" t="s">
        <v>194</v>
      </c>
      <c r="AA690" s="669" t="s">
        <v>194</v>
      </c>
    </row>
    <row r="691" spans="1:28" ht="31" customHeight="1" x14ac:dyDescent="0.35">
      <c r="A691" s="281"/>
      <c r="B691" s="700" t="s">
        <v>186</v>
      </c>
      <c r="C691" s="643"/>
      <c r="D691" s="643"/>
      <c r="E691" s="643"/>
      <c r="F691" s="686">
        <v>449</v>
      </c>
      <c r="G691" s="640"/>
      <c r="H691" s="656"/>
      <c r="I691" s="686"/>
      <c r="J691" s="643"/>
      <c r="K691" s="708"/>
      <c r="L691" s="709"/>
      <c r="M691" s="643"/>
      <c r="N691" s="643"/>
      <c r="O691" s="643"/>
      <c r="P691" s="643"/>
      <c r="Q691" s="643"/>
      <c r="R691" s="643"/>
      <c r="S691" s="643"/>
      <c r="T691" s="643"/>
      <c r="U691" s="643"/>
      <c r="V691" s="643"/>
      <c r="W691" s="696" t="s">
        <v>1422</v>
      </c>
      <c r="X691" s="669"/>
      <c r="Y691" s="669"/>
      <c r="Z691" s="669"/>
      <c r="AA691" s="669"/>
    </row>
    <row r="692" spans="1:28" ht="31" customHeight="1" x14ac:dyDescent="0.35">
      <c r="A692" s="289">
        <v>342</v>
      </c>
      <c r="B692" s="700" t="s">
        <v>186</v>
      </c>
      <c r="C692" s="643" t="s">
        <v>1423</v>
      </c>
      <c r="D692" s="643" t="s">
        <v>501</v>
      </c>
      <c r="E692" s="643" t="s">
        <v>186</v>
      </c>
      <c r="F692" s="686"/>
      <c r="G692" s="640"/>
      <c r="H692" s="656">
        <v>62.83</v>
      </c>
      <c r="I692" s="686">
        <f>I690+F691</f>
        <v>29254.317000000003</v>
      </c>
      <c r="J692" s="643">
        <v>166.01900000000001</v>
      </c>
      <c r="K692" s="686">
        <f t="shared" si="454"/>
        <v>844</v>
      </c>
      <c r="L692" s="656">
        <f t="shared" si="455"/>
        <v>422</v>
      </c>
      <c r="M692" s="643">
        <v>256</v>
      </c>
      <c r="N692" s="643">
        <v>214</v>
      </c>
      <c r="O692" s="643">
        <v>471</v>
      </c>
      <c r="P692" s="643">
        <v>249</v>
      </c>
      <c r="Q692" s="643">
        <v>211</v>
      </c>
      <c r="R692" s="643">
        <v>459</v>
      </c>
      <c r="S692" s="643" t="s">
        <v>1424</v>
      </c>
      <c r="T692" s="643" t="s">
        <v>1425</v>
      </c>
      <c r="U692" s="643">
        <v>526340.63899999997</v>
      </c>
      <c r="V692" s="643">
        <v>2437814.7760000001</v>
      </c>
      <c r="W692" s="688" t="s">
        <v>2607</v>
      </c>
      <c r="X692" s="669" t="s">
        <v>194</v>
      </c>
      <c r="Y692" s="669" t="s">
        <v>194</v>
      </c>
      <c r="Z692" s="669" t="s">
        <v>194</v>
      </c>
      <c r="AA692" s="669" t="s">
        <v>194</v>
      </c>
    </row>
    <row r="693" spans="1:28" ht="31" customHeight="1" x14ac:dyDescent="0.35">
      <c r="A693" s="281"/>
      <c r="B693" s="700" t="s">
        <v>186</v>
      </c>
      <c r="C693" s="643"/>
      <c r="D693" s="643"/>
      <c r="E693" s="643"/>
      <c r="F693" s="686">
        <v>395</v>
      </c>
      <c r="G693" s="640"/>
      <c r="H693" s="656"/>
      <c r="I693" s="686"/>
      <c r="J693" s="643"/>
      <c r="K693" s="708"/>
      <c r="L693" s="709"/>
      <c r="M693" s="643"/>
      <c r="N693" s="643"/>
      <c r="O693" s="643"/>
      <c r="P693" s="643"/>
      <c r="Q693" s="643"/>
      <c r="R693" s="643"/>
      <c r="S693" s="643"/>
      <c r="T693" s="643"/>
      <c r="U693" s="643"/>
      <c r="V693" s="643"/>
      <c r="W693" s="696" t="s">
        <v>1426</v>
      </c>
      <c r="X693" s="669"/>
      <c r="Y693" s="669"/>
      <c r="Z693" s="669"/>
      <c r="AA693" s="669"/>
      <c r="AB693" s="302" t="s">
        <v>1416</v>
      </c>
    </row>
    <row r="694" spans="1:28" ht="31" customHeight="1" x14ac:dyDescent="0.35">
      <c r="A694" s="289">
        <v>343</v>
      </c>
      <c r="B694" s="700" t="s">
        <v>186</v>
      </c>
      <c r="C694" s="643" t="s">
        <v>1427</v>
      </c>
      <c r="D694" s="643" t="s">
        <v>45</v>
      </c>
      <c r="E694" s="643" t="s">
        <v>186</v>
      </c>
      <c r="F694" s="686"/>
      <c r="G694" s="640"/>
      <c r="H694" s="656">
        <v>53.83</v>
      </c>
      <c r="I694" s="686">
        <f>I692+F693</f>
        <v>29649.317000000003</v>
      </c>
      <c r="J694" s="643">
        <v>171.40299999999999</v>
      </c>
      <c r="K694" s="686">
        <f t="shared" si="454"/>
        <v>752</v>
      </c>
      <c r="L694" s="656">
        <f t="shared" si="455"/>
        <v>376</v>
      </c>
      <c r="M694" s="643">
        <v>181</v>
      </c>
      <c r="N694" s="643">
        <v>160</v>
      </c>
      <c r="O694" s="643">
        <v>342</v>
      </c>
      <c r="P694" s="643">
        <v>186</v>
      </c>
      <c r="Q694" s="643">
        <v>165</v>
      </c>
      <c r="R694" s="643">
        <v>351</v>
      </c>
      <c r="S694" s="643" t="s">
        <v>1428</v>
      </c>
      <c r="T694" s="643" t="s">
        <v>1429</v>
      </c>
      <c r="U694" s="643">
        <v>526644.13600000006</v>
      </c>
      <c r="V694" s="643">
        <v>2437561.9640000002</v>
      </c>
      <c r="W694" s="688" t="s">
        <v>2607</v>
      </c>
      <c r="X694" s="669" t="s">
        <v>194</v>
      </c>
      <c r="Y694" s="669" t="s">
        <v>194</v>
      </c>
      <c r="Z694" s="669" t="s">
        <v>194</v>
      </c>
      <c r="AA694" s="669" t="s">
        <v>194</v>
      </c>
    </row>
    <row r="695" spans="1:28" ht="31" customHeight="1" x14ac:dyDescent="0.35">
      <c r="A695" s="281"/>
      <c r="B695" s="700" t="s">
        <v>186</v>
      </c>
      <c r="C695" s="643"/>
      <c r="D695" s="643"/>
      <c r="E695" s="643"/>
      <c r="F695" s="686">
        <v>357</v>
      </c>
      <c r="G695" s="640"/>
      <c r="H695" s="656"/>
      <c r="I695" s="686"/>
      <c r="J695" s="643"/>
      <c r="K695" s="708"/>
      <c r="L695" s="709"/>
      <c r="M695" s="643"/>
      <c r="N695" s="643"/>
      <c r="O695" s="643"/>
      <c r="P695" s="643"/>
      <c r="Q695" s="643"/>
      <c r="R695" s="643"/>
      <c r="S695" s="643"/>
      <c r="T695" s="643"/>
      <c r="U695" s="643"/>
      <c r="V695" s="643"/>
      <c r="W695" s="660" t="s">
        <v>2736</v>
      </c>
      <c r="X695" s="669"/>
      <c r="Y695" s="669"/>
      <c r="Z695" s="669"/>
      <c r="AA695" s="669"/>
    </row>
    <row r="696" spans="1:28" ht="31" customHeight="1" x14ac:dyDescent="0.35">
      <c r="A696" s="289">
        <v>344</v>
      </c>
      <c r="B696" s="700" t="s">
        <v>186</v>
      </c>
      <c r="C696" s="643" t="s">
        <v>1430</v>
      </c>
      <c r="D696" s="643" t="s">
        <v>45</v>
      </c>
      <c r="E696" s="643" t="s">
        <v>186</v>
      </c>
      <c r="F696" s="686"/>
      <c r="G696" s="640"/>
      <c r="H696" s="656">
        <v>53.83</v>
      </c>
      <c r="I696" s="686">
        <f>I694+F695</f>
        <v>30006.317000000003</v>
      </c>
      <c r="J696" s="643">
        <v>175.07</v>
      </c>
      <c r="K696" s="686">
        <f t="shared" si="454"/>
        <v>780</v>
      </c>
      <c r="L696" s="656">
        <f t="shared" si="455"/>
        <v>390</v>
      </c>
      <c r="M696" s="643">
        <v>197</v>
      </c>
      <c r="N696" s="643">
        <v>166</v>
      </c>
      <c r="O696" s="643">
        <v>364</v>
      </c>
      <c r="P696" s="643">
        <v>193</v>
      </c>
      <c r="Q696" s="643">
        <v>178</v>
      </c>
      <c r="R696" s="643">
        <v>371</v>
      </c>
      <c r="S696" s="643" t="s">
        <v>1431</v>
      </c>
      <c r="T696" s="643" t="s">
        <v>1432</v>
      </c>
      <c r="U696" s="643">
        <v>526918.43700000003</v>
      </c>
      <c r="V696" s="643">
        <v>2437333.4720000001</v>
      </c>
      <c r="W696" s="688" t="s">
        <v>2607</v>
      </c>
      <c r="X696" s="669" t="s">
        <v>194</v>
      </c>
      <c r="Y696" s="669" t="s">
        <v>194</v>
      </c>
      <c r="Z696" s="669" t="s">
        <v>194</v>
      </c>
      <c r="AA696" s="669" t="s">
        <v>194</v>
      </c>
    </row>
    <row r="697" spans="1:28" ht="31" customHeight="1" x14ac:dyDescent="0.35">
      <c r="A697" s="281"/>
      <c r="B697" s="700" t="s">
        <v>186</v>
      </c>
      <c r="C697" s="643"/>
      <c r="D697" s="643"/>
      <c r="E697" s="643"/>
      <c r="F697" s="686">
        <v>423</v>
      </c>
      <c r="G697" s="640"/>
      <c r="H697" s="656"/>
      <c r="I697" s="686"/>
      <c r="J697" s="643"/>
      <c r="K697" s="708"/>
      <c r="L697" s="709"/>
      <c r="M697" s="643"/>
      <c r="N697" s="643"/>
      <c r="O697" s="643"/>
      <c r="P697" s="643"/>
      <c r="Q697" s="643"/>
      <c r="R697" s="643"/>
      <c r="S697" s="643"/>
      <c r="T697" s="643"/>
      <c r="U697" s="643"/>
      <c r="V697" s="643"/>
      <c r="W697" s="696" t="s">
        <v>1433</v>
      </c>
      <c r="X697" s="669"/>
      <c r="Y697" s="669"/>
      <c r="Z697" s="669"/>
      <c r="AA697" s="669"/>
    </row>
    <row r="698" spans="1:28" ht="31" customHeight="1" x14ac:dyDescent="0.35">
      <c r="A698" s="289">
        <v>345</v>
      </c>
      <c r="B698" s="700" t="s">
        <v>186</v>
      </c>
      <c r="C698" s="643" t="s">
        <v>1434</v>
      </c>
      <c r="D698" s="643" t="s">
        <v>45</v>
      </c>
      <c r="E698" s="643" t="s">
        <v>186</v>
      </c>
      <c r="F698" s="686"/>
      <c r="G698" s="640"/>
      <c r="H698" s="656">
        <v>53.83</v>
      </c>
      <c r="I698" s="686">
        <f>I696+F697</f>
        <v>30429.317000000003</v>
      </c>
      <c r="J698" s="643">
        <v>185.78899999999999</v>
      </c>
      <c r="K698" s="686">
        <f t="shared" si="454"/>
        <v>752</v>
      </c>
      <c r="L698" s="656">
        <f t="shared" si="455"/>
        <v>376</v>
      </c>
      <c r="M698" s="643">
        <v>258</v>
      </c>
      <c r="N698" s="643">
        <v>158</v>
      </c>
      <c r="O698" s="643">
        <v>416</v>
      </c>
      <c r="P698" s="643">
        <v>247</v>
      </c>
      <c r="Q698" s="643">
        <v>160</v>
      </c>
      <c r="R698" s="643">
        <v>407</v>
      </c>
      <c r="S698" s="643" t="s">
        <v>1435</v>
      </c>
      <c r="T698" s="643" t="s">
        <v>1436</v>
      </c>
      <c r="U698" s="643">
        <v>527243.44900000002</v>
      </c>
      <c r="V698" s="643">
        <v>2437062.7390000001</v>
      </c>
      <c r="W698" s="688" t="s">
        <v>2607</v>
      </c>
      <c r="X698" s="669" t="s">
        <v>194</v>
      </c>
      <c r="Y698" s="669" t="s">
        <v>194</v>
      </c>
      <c r="Z698" s="669" t="s">
        <v>194</v>
      </c>
      <c r="AA698" s="669" t="s">
        <v>194</v>
      </c>
    </row>
    <row r="699" spans="1:28" ht="31" customHeight="1" x14ac:dyDescent="0.35">
      <c r="A699" s="281"/>
      <c r="B699" s="700" t="s">
        <v>186</v>
      </c>
      <c r="C699" s="643"/>
      <c r="D699" s="643"/>
      <c r="E699" s="643"/>
      <c r="F699" s="686">
        <v>329</v>
      </c>
      <c r="G699" s="640"/>
      <c r="H699" s="656"/>
      <c r="I699" s="686"/>
      <c r="J699" s="643"/>
      <c r="K699" s="708"/>
      <c r="L699" s="709"/>
      <c r="M699" s="643"/>
      <c r="N699" s="643"/>
      <c r="O699" s="643"/>
      <c r="P699" s="643"/>
      <c r="Q699" s="643"/>
      <c r="R699" s="643"/>
      <c r="S699" s="643"/>
      <c r="T699" s="643"/>
      <c r="U699" s="643"/>
      <c r="V699" s="643"/>
      <c r="W699" s="696" t="s">
        <v>2737</v>
      </c>
      <c r="X699" s="669"/>
      <c r="Y699" s="669"/>
      <c r="Z699" s="669"/>
      <c r="AA699" s="669"/>
    </row>
    <row r="700" spans="1:28" ht="31" customHeight="1" x14ac:dyDescent="0.35">
      <c r="A700" s="289">
        <v>346</v>
      </c>
      <c r="B700" s="700" t="s">
        <v>1437</v>
      </c>
      <c r="C700" s="643" t="s">
        <v>1438</v>
      </c>
      <c r="D700" s="643" t="s">
        <v>381</v>
      </c>
      <c r="E700" s="643" t="s">
        <v>1439</v>
      </c>
      <c r="F700" s="686"/>
      <c r="G700" s="686">
        <f>SUM(F691:F699)</f>
        <v>1953</v>
      </c>
      <c r="H700" s="656">
        <v>54.32</v>
      </c>
      <c r="I700" s="686">
        <f>I698+F699</f>
        <v>30758.317000000003</v>
      </c>
      <c r="J700" s="643">
        <v>181</v>
      </c>
      <c r="K700" s="686">
        <f t="shared" ref="K700:K750" si="456">F701+F699</f>
        <v>702</v>
      </c>
      <c r="L700" s="656">
        <f t="shared" si="455"/>
        <v>351</v>
      </c>
      <c r="M700" s="643">
        <v>171</v>
      </c>
      <c r="N700" s="643">
        <v>190</v>
      </c>
      <c r="O700" s="643">
        <v>361</v>
      </c>
      <c r="P700" s="643">
        <v>170</v>
      </c>
      <c r="Q700" s="643">
        <v>189</v>
      </c>
      <c r="R700" s="643">
        <v>359</v>
      </c>
      <c r="S700" s="643" t="s">
        <v>1440</v>
      </c>
      <c r="T700" s="643" t="s">
        <v>1441</v>
      </c>
      <c r="U700" s="643">
        <v>527496.21</v>
      </c>
      <c r="V700" s="643">
        <v>2436852.19</v>
      </c>
      <c r="W700" s="688" t="s">
        <v>2607</v>
      </c>
      <c r="X700" s="669" t="s">
        <v>194</v>
      </c>
      <c r="Y700" s="669" t="s">
        <v>194</v>
      </c>
      <c r="Z700" s="669" t="s">
        <v>194</v>
      </c>
      <c r="AA700" s="669" t="s">
        <v>194</v>
      </c>
    </row>
    <row r="701" spans="1:28" ht="31" customHeight="1" x14ac:dyDescent="0.35">
      <c r="A701" s="281"/>
      <c r="B701" s="700" t="s">
        <v>186</v>
      </c>
      <c r="C701" s="643"/>
      <c r="D701" s="643"/>
      <c r="E701" s="643"/>
      <c r="F701" s="686">
        <v>373</v>
      </c>
      <c r="G701" s="640"/>
      <c r="H701" s="656"/>
      <c r="I701" s="686"/>
      <c r="J701" s="643"/>
      <c r="K701" s="708"/>
      <c r="L701" s="709"/>
      <c r="M701" s="643"/>
      <c r="N701" s="643"/>
      <c r="O701" s="643"/>
      <c r="P701" s="643"/>
      <c r="Q701" s="643"/>
      <c r="R701" s="643"/>
      <c r="S701" s="643"/>
      <c r="T701" s="643"/>
      <c r="U701" s="643"/>
      <c r="V701" s="643"/>
      <c r="W701" s="696" t="s">
        <v>196</v>
      </c>
      <c r="X701" s="669"/>
      <c r="Y701" s="669"/>
      <c r="Z701" s="669"/>
      <c r="AA701" s="669"/>
    </row>
    <row r="702" spans="1:28" ht="31" customHeight="1" x14ac:dyDescent="0.35">
      <c r="A702" s="289">
        <v>347</v>
      </c>
      <c r="B702" s="700" t="s">
        <v>186</v>
      </c>
      <c r="C702" s="643" t="s">
        <v>1442</v>
      </c>
      <c r="D702" s="643" t="s">
        <v>45</v>
      </c>
      <c r="E702" s="643" t="s">
        <v>186</v>
      </c>
      <c r="F702" s="686"/>
      <c r="G702" s="640"/>
      <c r="H702" s="656">
        <v>53.83</v>
      </c>
      <c r="I702" s="686">
        <f>I700+F701</f>
        <v>31131.317000000003</v>
      </c>
      <c r="J702" s="643">
        <v>186.37799999999999</v>
      </c>
      <c r="K702" s="686">
        <f t="shared" si="456"/>
        <v>792</v>
      </c>
      <c r="L702" s="656">
        <f t="shared" ref="L702:L750" si="457">K702/2</f>
        <v>396</v>
      </c>
      <c r="M702" s="643">
        <v>184</v>
      </c>
      <c r="N702" s="643">
        <v>216</v>
      </c>
      <c r="O702" s="643">
        <v>400</v>
      </c>
      <c r="P702" s="643">
        <v>185</v>
      </c>
      <c r="Q702" s="643">
        <v>215</v>
      </c>
      <c r="R702" s="643">
        <v>400</v>
      </c>
      <c r="S702" s="643" t="s">
        <v>1443</v>
      </c>
      <c r="T702" s="643" t="s">
        <v>1444</v>
      </c>
      <c r="U702" s="643">
        <v>527867.52300000004</v>
      </c>
      <c r="V702" s="643">
        <v>2436816.7570000002</v>
      </c>
      <c r="W702" s="688" t="s">
        <v>2608</v>
      </c>
      <c r="X702" s="669" t="s">
        <v>194</v>
      </c>
      <c r="Y702" s="669" t="s">
        <v>194</v>
      </c>
      <c r="Z702" s="669" t="s">
        <v>194</v>
      </c>
      <c r="AA702" s="669" t="s">
        <v>194</v>
      </c>
    </row>
    <row r="703" spans="1:28" ht="31" customHeight="1" x14ac:dyDescent="0.35">
      <c r="A703" s="281"/>
      <c r="B703" s="700" t="s">
        <v>186</v>
      </c>
      <c r="C703" s="643"/>
      <c r="D703" s="643"/>
      <c r="E703" s="643"/>
      <c r="F703" s="686">
        <v>419</v>
      </c>
      <c r="G703" s="640"/>
      <c r="H703" s="656"/>
      <c r="I703" s="686"/>
      <c r="J703" s="643"/>
      <c r="K703" s="708"/>
      <c r="L703" s="709"/>
      <c r="M703" s="643"/>
      <c r="N703" s="643"/>
      <c r="O703" s="643"/>
      <c r="P703" s="643"/>
      <c r="Q703" s="643"/>
      <c r="R703" s="643"/>
      <c r="S703" s="643"/>
      <c r="T703" s="643"/>
      <c r="U703" s="643"/>
      <c r="V703" s="643"/>
      <c r="W703" s="696" t="s">
        <v>1445</v>
      </c>
      <c r="X703" s="669"/>
      <c r="Y703" s="669"/>
      <c r="Z703" s="669"/>
      <c r="AA703" s="669"/>
    </row>
    <row r="704" spans="1:28" ht="31" customHeight="1" x14ac:dyDescent="0.35">
      <c r="A704" s="289">
        <v>348</v>
      </c>
      <c r="B704" s="700" t="s">
        <v>186</v>
      </c>
      <c r="C704" s="643" t="s">
        <v>50</v>
      </c>
      <c r="D704" s="643" t="s">
        <v>49</v>
      </c>
      <c r="E704" s="643" t="s">
        <v>186</v>
      </c>
      <c r="F704" s="686"/>
      <c r="G704" s="640"/>
      <c r="H704" s="656">
        <v>56.83</v>
      </c>
      <c r="I704" s="686">
        <f>I702+F703</f>
        <v>31550.317000000003</v>
      </c>
      <c r="J704" s="643">
        <v>181.96</v>
      </c>
      <c r="K704" s="686">
        <f t="shared" si="456"/>
        <v>816</v>
      </c>
      <c r="L704" s="656">
        <f t="shared" si="457"/>
        <v>408</v>
      </c>
      <c r="M704" s="643">
        <v>204</v>
      </c>
      <c r="N704" s="643">
        <v>218</v>
      </c>
      <c r="O704" s="643">
        <v>422</v>
      </c>
      <c r="P704" s="643">
        <v>206</v>
      </c>
      <c r="Q704" s="643">
        <v>213</v>
      </c>
      <c r="R704" s="643">
        <v>419</v>
      </c>
      <c r="S704" s="643" t="s">
        <v>1446</v>
      </c>
      <c r="T704" s="643" t="s">
        <v>1447</v>
      </c>
      <c r="U704" s="643">
        <v>528284.62899999996</v>
      </c>
      <c r="V704" s="643">
        <v>2436776.9539999999</v>
      </c>
      <c r="W704" s="688" t="s">
        <v>2608</v>
      </c>
      <c r="X704" s="669" t="s">
        <v>194</v>
      </c>
      <c r="Y704" s="669" t="s">
        <v>194</v>
      </c>
      <c r="Z704" s="669" t="s">
        <v>194</v>
      </c>
      <c r="AA704" s="669" t="s">
        <v>194</v>
      </c>
    </row>
    <row r="705" spans="1:28" ht="31" customHeight="1" x14ac:dyDescent="0.35">
      <c r="A705" s="281"/>
      <c r="B705" s="700" t="s">
        <v>186</v>
      </c>
      <c r="C705" s="643"/>
      <c r="D705" s="643"/>
      <c r="E705" s="643"/>
      <c r="F705" s="686">
        <v>397</v>
      </c>
      <c r="G705" s="640"/>
      <c r="H705" s="656"/>
      <c r="I705" s="686"/>
      <c r="J705" s="643"/>
      <c r="K705" s="708"/>
      <c r="L705" s="709"/>
      <c r="M705" s="643"/>
      <c r="N705" s="643"/>
      <c r="O705" s="643"/>
      <c r="P705" s="643"/>
      <c r="Q705" s="643"/>
      <c r="R705" s="643"/>
      <c r="S705" s="643"/>
      <c r="T705" s="643"/>
      <c r="U705" s="643"/>
      <c r="V705" s="643"/>
      <c r="W705" s="696" t="s">
        <v>397</v>
      </c>
      <c r="X705" s="669"/>
      <c r="Y705" s="669"/>
      <c r="Z705" s="669"/>
      <c r="AA705" s="669"/>
    </row>
    <row r="706" spans="1:28" ht="31" customHeight="1" x14ac:dyDescent="0.35">
      <c r="A706" s="289">
        <v>349</v>
      </c>
      <c r="B706" s="700" t="s">
        <v>186</v>
      </c>
      <c r="C706" s="643" t="s">
        <v>52</v>
      </c>
      <c r="D706" s="643" t="s">
        <v>45</v>
      </c>
      <c r="E706" s="643" t="s">
        <v>186</v>
      </c>
      <c r="F706" s="686"/>
      <c r="G706" s="640"/>
      <c r="H706" s="656">
        <v>53.83</v>
      </c>
      <c r="I706" s="686">
        <f>I704+F705</f>
        <v>31947.317000000003</v>
      </c>
      <c r="J706" s="643">
        <v>180.761</v>
      </c>
      <c r="K706" s="686">
        <f t="shared" si="456"/>
        <v>771</v>
      </c>
      <c r="L706" s="656">
        <f t="shared" si="457"/>
        <v>385.5</v>
      </c>
      <c r="M706" s="643">
        <v>180</v>
      </c>
      <c r="N706" s="643">
        <v>175</v>
      </c>
      <c r="O706" s="643">
        <v>355</v>
      </c>
      <c r="P706" s="643">
        <v>185</v>
      </c>
      <c r="Q706" s="643">
        <v>179</v>
      </c>
      <c r="R706" s="643">
        <v>364</v>
      </c>
      <c r="S706" s="643" t="s">
        <v>1448</v>
      </c>
      <c r="T706" s="643" t="s">
        <v>1449</v>
      </c>
      <c r="U706" s="643">
        <v>528679.83299999998</v>
      </c>
      <c r="V706" s="643">
        <v>2436739.2409999999</v>
      </c>
      <c r="W706" s="688" t="s">
        <v>2608</v>
      </c>
      <c r="X706" s="669" t="s">
        <v>194</v>
      </c>
      <c r="Y706" s="669" t="s">
        <v>194</v>
      </c>
      <c r="Z706" s="669" t="s">
        <v>194</v>
      </c>
      <c r="AA706" s="669" t="s">
        <v>194</v>
      </c>
    </row>
    <row r="707" spans="1:28" ht="31" customHeight="1" x14ac:dyDescent="0.35">
      <c r="A707" s="281"/>
      <c r="B707" s="700" t="s">
        <v>186</v>
      </c>
      <c r="C707" s="643"/>
      <c r="D707" s="643"/>
      <c r="E707" s="643"/>
      <c r="F707" s="686">
        <v>374</v>
      </c>
      <c r="G707" s="640"/>
      <c r="H707" s="656"/>
      <c r="I707" s="686"/>
      <c r="J707" s="643"/>
      <c r="K707" s="708"/>
      <c r="L707" s="709"/>
      <c r="M707" s="643"/>
      <c r="N707" s="643"/>
      <c r="O707" s="643"/>
      <c r="P707" s="643"/>
      <c r="Q707" s="643"/>
      <c r="R707" s="643"/>
      <c r="S707" s="643"/>
      <c r="T707" s="643"/>
      <c r="U707" s="643"/>
      <c r="V707" s="643"/>
      <c r="W707" s="660" t="s">
        <v>1450</v>
      </c>
      <c r="X707" s="669"/>
      <c r="Y707" s="669"/>
      <c r="Z707" s="669"/>
      <c r="AA707" s="669"/>
    </row>
    <row r="708" spans="1:28" ht="31" customHeight="1" x14ac:dyDescent="0.35">
      <c r="A708" s="289">
        <v>350</v>
      </c>
      <c r="B708" s="700" t="s">
        <v>186</v>
      </c>
      <c r="C708" s="643" t="s">
        <v>1451</v>
      </c>
      <c r="D708" s="643" t="s">
        <v>45</v>
      </c>
      <c r="E708" s="643" t="s">
        <v>186</v>
      </c>
      <c r="F708" s="686"/>
      <c r="G708" s="640"/>
      <c r="H708" s="656">
        <v>53.83</v>
      </c>
      <c r="I708" s="686">
        <f>I706+F707</f>
        <v>32321.317000000003</v>
      </c>
      <c r="J708" s="643">
        <v>183.29300000000001</v>
      </c>
      <c r="K708" s="686">
        <f t="shared" si="456"/>
        <v>764</v>
      </c>
      <c r="L708" s="656">
        <f t="shared" si="457"/>
        <v>382</v>
      </c>
      <c r="M708" s="643">
        <v>200</v>
      </c>
      <c r="N708" s="643">
        <v>193</v>
      </c>
      <c r="O708" s="643">
        <v>393</v>
      </c>
      <c r="P708" s="643">
        <v>197</v>
      </c>
      <c r="Q708" s="643">
        <v>194</v>
      </c>
      <c r="R708" s="643">
        <v>391</v>
      </c>
      <c r="S708" s="643" t="s">
        <v>1452</v>
      </c>
      <c r="T708" s="643" t="s">
        <v>1453</v>
      </c>
      <c r="U708" s="643">
        <v>529052.14199999999</v>
      </c>
      <c r="V708" s="643">
        <v>2436703.713</v>
      </c>
      <c r="W708" s="688" t="s">
        <v>2608</v>
      </c>
      <c r="X708" s="669" t="s">
        <v>194</v>
      </c>
      <c r="Y708" s="669" t="s">
        <v>194</v>
      </c>
      <c r="Z708" s="669" t="s">
        <v>194</v>
      </c>
      <c r="AA708" s="669" t="s">
        <v>194</v>
      </c>
    </row>
    <row r="709" spans="1:28" ht="31" customHeight="1" x14ac:dyDescent="0.35">
      <c r="A709" s="281"/>
      <c r="B709" s="700" t="s">
        <v>186</v>
      </c>
      <c r="C709" s="643"/>
      <c r="D709" s="643"/>
      <c r="E709" s="643"/>
      <c r="F709" s="686">
        <v>390</v>
      </c>
      <c r="G709" s="640"/>
      <c r="H709" s="656"/>
      <c r="I709" s="686"/>
      <c r="J709" s="643"/>
      <c r="K709" s="708"/>
      <c r="L709" s="709"/>
      <c r="M709" s="643"/>
      <c r="N709" s="643"/>
      <c r="O709" s="643"/>
      <c r="P709" s="643"/>
      <c r="Q709" s="643"/>
      <c r="R709" s="643"/>
      <c r="S709" s="643"/>
      <c r="T709" s="643"/>
      <c r="U709" s="643"/>
      <c r="V709" s="643"/>
      <c r="W709" s="696" t="s">
        <v>507</v>
      </c>
      <c r="X709" s="669"/>
      <c r="Y709" s="669"/>
      <c r="Z709" s="669"/>
      <c r="AA709" s="669"/>
      <c r="AB709" s="302" t="s">
        <v>1454</v>
      </c>
    </row>
    <row r="710" spans="1:28" ht="31" customHeight="1" x14ac:dyDescent="0.35">
      <c r="A710" s="289">
        <v>351</v>
      </c>
      <c r="B710" s="700" t="s">
        <v>186</v>
      </c>
      <c r="C710" s="643" t="s">
        <v>1455</v>
      </c>
      <c r="D710" s="643" t="s">
        <v>65</v>
      </c>
      <c r="E710" s="643" t="s">
        <v>186</v>
      </c>
      <c r="F710" s="686"/>
      <c r="G710" s="640"/>
      <c r="H710" s="656">
        <v>59.83</v>
      </c>
      <c r="I710" s="686">
        <f>I708+F709</f>
        <v>32711.317000000003</v>
      </c>
      <c r="J710" s="643">
        <v>177.708</v>
      </c>
      <c r="K710" s="686">
        <f t="shared" si="456"/>
        <v>775</v>
      </c>
      <c r="L710" s="656">
        <f t="shared" si="457"/>
        <v>387.5</v>
      </c>
      <c r="M710" s="643">
        <v>197</v>
      </c>
      <c r="N710" s="643">
        <v>187</v>
      </c>
      <c r="O710" s="643">
        <v>384</v>
      </c>
      <c r="P710" s="643">
        <v>197</v>
      </c>
      <c r="Q710" s="643">
        <v>189</v>
      </c>
      <c r="R710" s="643">
        <v>386</v>
      </c>
      <c r="S710" s="643" t="s">
        <v>1456</v>
      </c>
      <c r="T710" s="643" t="s">
        <v>1457</v>
      </c>
      <c r="U710" s="643">
        <v>529440.37800000003</v>
      </c>
      <c r="V710" s="643">
        <v>2436666.665</v>
      </c>
      <c r="W710" s="688" t="s">
        <v>2608</v>
      </c>
      <c r="X710" s="669" t="s">
        <v>194</v>
      </c>
      <c r="Y710" s="669" t="s">
        <v>194</v>
      </c>
      <c r="Z710" s="669" t="s">
        <v>194</v>
      </c>
      <c r="AA710" s="669" t="s">
        <v>194</v>
      </c>
    </row>
    <row r="711" spans="1:28" ht="31" customHeight="1" x14ac:dyDescent="0.35">
      <c r="A711" s="281"/>
      <c r="B711" s="700" t="s">
        <v>186</v>
      </c>
      <c r="C711" s="643"/>
      <c r="D711" s="643"/>
      <c r="E711" s="643"/>
      <c r="F711" s="686">
        <v>385</v>
      </c>
      <c r="G711" s="640"/>
      <c r="H711" s="656"/>
      <c r="I711" s="686"/>
      <c r="J711" s="643"/>
      <c r="K711" s="708"/>
      <c r="L711" s="709"/>
      <c r="M711" s="643"/>
      <c r="N711" s="643"/>
      <c r="O711" s="643"/>
      <c r="P711" s="643"/>
      <c r="Q711" s="643"/>
      <c r="R711" s="643"/>
      <c r="S711" s="643"/>
      <c r="T711" s="643"/>
      <c r="U711" s="643"/>
      <c r="V711" s="643"/>
      <c r="W711" s="696" t="s">
        <v>1458</v>
      </c>
      <c r="X711" s="669"/>
      <c r="Y711" s="669"/>
      <c r="Z711" s="669"/>
      <c r="AA711" s="669"/>
      <c r="AB711" s="302" t="s">
        <v>1454</v>
      </c>
    </row>
    <row r="712" spans="1:28" ht="31" customHeight="1" x14ac:dyDescent="0.35">
      <c r="A712" s="289">
        <v>352</v>
      </c>
      <c r="B712" s="700" t="s">
        <v>186</v>
      </c>
      <c r="C712" s="643" t="s">
        <v>1459</v>
      </c>
      <c r="D712" s="643" t="s">
        <v>45</v>
      </c>
      <c r="E712" s="643" t="s">
        <v>186</v>
      </c>
      <c r="F712" s="686"/>
      <c r="G712" s="640"/>
      <c r="H712" s="656">
        <v>53.83</v>
      </c>
      <c r="I712" s="686">
        <f>I710+F711</f>
        <v>33096.317000000003</v>
      </c>
      <c r="J712" s="643">
        <v>184.97800000000001</v>
      </c>
      <c r="K712" s="686">
        <f t="shared" si="456"/>
        <v>817</v>
      </c>
      <c r="L712" s="656">
        <f t="shared" si="457"/>
        <v>408.5</v>
      </c>
      <c r="M712" s="643">
        <v>199</v>
      </c>
      <c r="N712" s="643">
        <v>163</v>
      </c>
      <c r="O712" s="643">
        <v>362</v>
      </c>
      <c r="P712" s="643">
        <v>198</v>
      </c>
      <c r="Q712" s="643">
        <v>177</v>
      </c>
      <c r="R712" s="643">
        <v>375</v>
      </c>
      <c r="S712" s="643" t="s">
        <v>1460</v>
      </c>
      <c r="T712" s="643" t="s">
        <v>1461</v>
      </c>
      <c r="U712" s="643">
        <v>529823.63699999999</v>
      </c>
      <c r="V712" s="643">
        <v>2436630.091</v>
      </c>
      <c r="W712" s="688" t="s">
        <v>2608</v>
      </c>
      <c r="X712" s="669" t="s">
        <v>194</v>
      </c>
      <c r="Y712" s="669" t="s">
        <v>194</v>
      </c>
      <c r="Z712" s="669" t="s">
        <v>194</v>
      </c>
      <c r="AA712" s="669" t="s">
        <v>194</v>
      </c>
    </row>
    <row r="713" spans="1:28" ht="31" customHeight="1" x14ac:dyDescent="0.35">
      <c r="A713" s="281"/>
      <c r="B713" s="700" t="s">
        <v>186</v>
      </c>
      <c r="C713" s="643"/>
      <c r="D713" s="643"/>
      <c r="E713" s="643"/>
      <c r="F713" s="686">
        <v>432</v>
      </c>
      <c r="G713" s="640"/>
      <c r="H713" s="656"/>
      <c r="I713" s="686"/>
      <c r="J713" s="643"/>
      <c r="K713" s="708"/>
      <c r="L713" s="709"/>
      <c r="M713" s="643"/>
      <c r="N713" s="643"/>
      <c r="O713" s="643"/>
      <c r="P713" s="643"/>
      <c r="Q713" s="643"/>
      <c r="R713" s="643"/>
      <c r="S713" s="643"/>
      <c r="T713" s="643"/>
      <c r="U713" s="643"/>
      <c r="V713" s="643"/>
      <c r="W713" s="696" t="s">
        <v>1168</v>
      </c>
      <c r="X713" s="669"/>
      <c r="Y713" s="669"/>
      <c r="Z713" s="669"/>
      <c r="AA713" s="669"/>
      <c r="AB713" s="302" t="s">
        <v>1454</v>
      </c>
    </row>
    <row r="714" spans="1:28" ht="31" customHeight="1" x14ac:dyDescent="0.35">
      <c r="A714" s="289">
        <v>353</v>
      </c>
      <c r="B714" s="700" t="s">
        <v>186</v>
      </c>
      <c r="C714" s="698" t="s">
        <v>1462</v>
      </c>
      <c r="D714" s="698" t="s">
        <v>45</v>
      </c>
      <c r="E714" s="643" t="s">
        <v>186</v>
      </c>
      <c r="F714" s="686"/>
      <c r="G714" s="640"/>
      <c r="H714" s="656">
        <v>56.83</v>
      </c>
      <c r="I714" s="686">
        <f>I712+F713</f>
        <v>33528.317000000003</v>
      </c>
      <c r="J714" s="643">
        <v>194.779</v>
      </c>
      <c r="K714" s="686">
        <f t="shared" si="456"/>
        <v>823</v>
      </c>
      <c r="L714" s="656">
        <f t="shared" si="457"/>
        <v>411.5</v>
      </c>
      <c r="M714" s="643">
        <v>270</v>
      </c>
      <c r="N714" s="643">
        <v>258</v>
      </c>
      <c r="O714" s="643">
        <v>528</v>
      </c>
      <c r="P714" s="643">
        <v>257</v>
      </c>
      <c r="Q714" s="643">
        <v>242</v>
      </c>
      <c r="R714" s="643">
        <v>499</v>
      </c>
      <c r="S714" s="643" t="s">
        <v>1463</v>
      </c>
      <c r="T714" s="643" t="s">
        <v>1464</v>
      </c>
      <c r="U714" s="643">
        <v>530253.68400000001</v>
      </c>
      <c r="V714" s="643">
        <v>2436589.054</v>
      </c>
      <c r="W714" s="688" t="s">
        <v>2608</v>
      </c>
      <c r="X714" s="669" t="s">
        <v>194</v>
      </c>
      <c r="Y714" s="669" t="s">
        <v>194</v>
      </c>
      <c r="Z714" s="669" t="s">
        <v>194</v>
      </c>
      <c r="AA714" s="669" t="s">
        <v>194</v>
      </c>
    </row>
    <row r="715" spans="1:28" ht="31" customHeight="1" x14ac:dyDescent="0.35">
      <c r="A715" s="281"/>
      <c r="B715" s="700" t="s">
        <v>186</v>
      </c>
      <c r="C715" s="643"/>
      <c r="D715" s="643"/>
      <c r="E715" s="643"/>
      <c r="F715" s="686">
        <v>391</v>
      </c>
      <c r="G715" s="640"/>
      <c r="H715" s="656"/>
      <c r="I715" s="686"/>
      <c r="J715" s="643"/>
      <c r="K715" s="708"/>
      <c r="L715" s="709"/>
      <c r="M715" s="643"/>
      <c r="N715" s="643"/>
      <c r="O715" s="643"/>
      <c r="P715" s="643"/>
      <c r="Q715" s="643"/>
      <c r="R715" s="643"/>
      <c r="S715" s="643"/>
      <c r="T715" s="643"/>
      <c r="U715" s="643"/>
      <c r="V715" s="643"/>
      <c r="W715" s="660"/>
      <c r="X715" s="669"/>
      <c r="Y715" s="669"/>
      <c r="Z715" s="669"/>
      <c r="AA715" s="669"/>
      <c r="AB715" s="302" t="s">
        <v>1454</v>
      </c>
    </row>
    <row r="716" spans="1:28" ht="31" customHeight="1" x14ac:dyDescent="0.35">
      <c r="A716" s="289">
        <v>354</v>
      </c>
      <c r="B716" s="700" t="s">
        <v>1465</v>
      </c>
      <c r="C716" s="698" t="s">
        <v>1466</v>
      </c>
      <c r="D716" s="698" t="s">
        <v>189</v>
      </c>
      <c r="E716" s="643" t="s">
        <v>1467</v>
      </c>
      <c r="F716" s="686"/>
      <c r="G716" s="686">
        <f>SUM(F701:F715)</f>
        <v>3161</v>
      </c>
      <c r="H716" s="656">
        <v>57.32</v>
      </c>
      <c r="I716" s="686">
        <f>I714+F715</f>
        <v>33919.317000000003</v>
      </c>
      <c r="J716" s="643">
        <v>175.52</v>
      </c>
      <c r="K716" s="686">
        <f t="shared" si="456"/>
        <v>621</v>
      </c>
      <c r="L716" s="656">
        <f t="shared" si="457"/>
        <v>310.5</v>
      </c>
      <c r="M716" s="643">
        <v>134</v>
      </c>
      <c r="N716" s="643">
        <v>91</v>
      </c>
      <c r="O716" s="643">
        <v>226</v>
      </c>
      <c r="P716" s="643">
        <v>150</v>
      </c>
      <c r="Q716" s="643">
        <v>103</v>
      </c>
      <c r="R716" s="643">
        <v>254</v>
      </c>
      <c r="S716" s="643" t="s">
        <v>1468</v>
      </c>
      <c r="T716" s="643" t="s">
        <v>1469</v>
      </c>
      <c r="U716" s="643">
        <v>530642.92000000004</v>
      </c>
      <c r="V716" s="643">
        <v>2436551.91</v>
      </c>
      <c r="W716" s="688" t="s">
        <v>2608</v>
      </c>
      <c r="X716" s="669" t="s">
        <v>194</v>
      </c>
      <c r="Y716" s="669" t="s">
        <v>194</v>
      </c>
      <c r="Z716" s="669" t="s">
        <v>194</v>
      </c>
      <c r="AA716" s="669" t="s">
        <v>194</v>
      </c>
    </row>
    <row r="717" spans="1:28" ht="31" customHeight="1" x14ac:dyDescent="0.35">
      <c r="A717" s="281"/>
      <c r="B717" s="700" t="s">
        <v>186</v>
      </c>
      <c r="C717" s="643"/>
      <c r="D717" s="643"/>
      <c r="E717" s="643"/>
      <c r="F717" s="686">
        <v>230</v>
      </c>
      <c r="G717" s="686"/>
      <c r="H717" s="656"/>
      <c r="I717" s="686"/>
      <c r="J717" s="643"/>
      <c r="K717" s="708"/>
      <c r="L717" s="709"/>
      <c r="M717" s="643"/>
      <c r="N717" s="643"/>
      <c r="O717" s="643"/>
      <c r="P717" s="643"/>
      <c r="Q717" s="643"/>
      <c r="R717" s="643"/>
      <c r="S717" s="643"/>
      <c r="T717" s="643"/>
      <c r="U717" s="643"/>
      <c r="V717" s="643"/>
      <c r="W717" s="660" t="s">
        <v>2738</v>
      </c>
      <c r="X717" s="669"/>
      <c r="Y717" s="669"/>
      <c r="Z717" s="669"/>
      <c r="AA717" s="669"/>
      <c r="AB717" s="302" t="s">
        <v>1470</v>
      </c>
    </row>
    <row r="718" spans="1:28" ht="31" customHeight="1" x14ac:dyDescent="0.35">
      <c r="A718" s="289">
        <v>355</v>
      </c>
      <c r="B718" s="700" t="s">
        <v>1471</v>
      </c>
      <c r="C718" s="698" t="s">
        <v>1472</v>
      </c>
      <c r="D718" s="698" t="s">
        <v>685</v>
      </c>
      <c r="E718" s="643" t="s">
        <v>1473</v>
      </c>
      <c r="F718" s="686"/>
      <c r="G718" s="686">
        <f>F717</f>
        <v>230</v>
      </c>
      <c r="H718" s="656">
        <v>54.32</v>
      </c>
      <c r="I718" s="686">
        <f>I716+F717</f>
        <v>34149.317000000003</v>
      </c>
      <c r="J718" s="643">
        <v>180.988</v>
      </c>
      <c r="K718" s="686">
        <f t="shared" si="456"/>
        <v>516</v>
      </c>
      <c r="L718" s="656">
        <f t="shared" si="457"/>
        <v>258</v>
      </c>
      <c r="M718" s="643">
        <v>139</v>
      </c>
      <c r="N718" s="643">
        <v>168</v>
      </c>
      <c r="O718" s="643">
        <v>307</v>
      </c>
      <c r="P718" s="643">
        <v>127</v>
      </c>
      <c r="Q718" s="643">
        <v>162</v>
      </c>
      <c r="R718" s="643">
        <v>289</v>
      </c>
      <c r="S718" s="643" t="s">
        <v>1474</v>
      </c>
      <c r="T718" s="643" t="s">
        <v>1475</v>
      </c>
      <c r="U718" s="643">
        <v>530777.47</v>
      </c>
      <c r="V718" s="643">
        <v>2436365.37</v>
      </c>
      <c r="W718" s="688" t="s">
        <v>2609</v>
      </c>
      <c r="X718" s="669" t="s">
        <v>194</v>
      </c>
      <c r="Y718" s="669" t="s">
        <v>194</v>
      </c>
      <c r="Z718" s="669" t="s">
        <v>194</v>
      </c>
      <c r="AA718" s="669" t="s">
        <v>194</v>
      </c>
    </row>
    <row r="719" spans="1:28" ht="31" customHeight="1" x14ac:dyDescent="0.35">
      <c r="A719" s="281"/>
      <c r="B719" s="700" t="s">
        <v>186</v>
      </c>
      <c r="C719" s="643"/>
      <c r="D719" s="643"/>
      <c r="E719" s="643"/>
      <c r="F719" s="686">
        <v>286</v>
      </c>
      <c r="G719" s="686"/>
      <c r="H719" s="656"/>
      <c r="I719" s="686"/>
      <c r="J719" s="643"/>
      <c r="K719" s="708"/>
      <c r="L719" s="709"/>
      <c r="M719" s="643"/>
      <c r="N719" s="643"/>
      <c r="O719" s="643"/>
      <c r="P719" s="643"/>
      <c r="Q719" s="643"/>
      <c r="R719" s="643"/>
      <c r="S719" s="643"/>
      <c r="T719" s="643"/>
      <c r="U719" s="643"/>
      <c r="V719" s="643"/>
      <c r="W719" s="696"/>
      <c r="X719" s="669"/>
      <c r="Y719" s="669"/>
      <c r="Z719" s="669"/>
      <c r="AA719" s="669"/>
      <c r="AB719" s="302" t="s">
        <v>1476</v>
      </c>
    </row>
    <row r="720" spans="1:28" ht="31" customHeight="1" x14ac:dyDescent="0.35">
      <c r="A720" s="289">
        <v>356</v>
      </c>
      <c r="B720" s="700" t="s">
        <v>186</v>
      </c>
      <c r="C720" s="698" t="s">
        <v>1477</v>
      </c>
      <c r="D720" s="698" t="s">
        <v>45</v>
      </c>
      <c r="E720" s="643" t="s">
        <v>186</v>
      </c>
      <c r="F720" s="686"/>
      <c r="G720" s="640"/>
      <c r="H720" s="656">
        <v>53.83</v>
      </c>
      <c r="I720" s="686">
        <f>I718+F719</f>
        <v>34435.317000000003</v>
      </c>
      <c r="J720" s="643">
        <v>182.84700000000001</v>
      </c>
      <c r="K720" s="686">
        <f t="shared" si="456"/>
        <v>761</v>
      </c>
      <c r="L720" s="656">
        <f t="shared" si="457"/>
        <v>380.5</v>
      </c>
      <c r="M720" s="643">
        <v>118</v>
      </c>
      <c r="N720" s="643">
        <v>197</v>
      </c>
      <c r="O720" s="643">
        <v>315</v>
      </c>
      <c r="P720" s="643">
        <v>124</v>
      </c>
      <c r="Q720" s="643">
        <v>207</v>
      </c>
      <c r="R720" s="643">
        <v>331</v>
      </c>
      <c r="S720" s="643" t="s">
        <v>1478</v>
      </c>
      <c r="T720" s="643" t="s">
        <v>1479</v>
      </c>
      <c r="U720" s="643">
        <v>531063.16899999999</v>
      </c>
      <c r="V720" s="643">
        <v>2436378.4939999999</v>
      </c>
      <c r="W720" s="688" t="s">
        <v>2610</v>
      </c>
      <c r="X720" s="669" t="s">
        <v>194</v>
      </c>
      <c r="Y720" s="669" t="s">
        <v>194</v>
      </c>
      <c r="Z720" s="669" t="s">
        <v>194</v>
      </c>
      <c r="AA720" s="669" t="s">
        <v>194</v>
      </c>
    </row>
    <row r="721" spans="1:28" ht="31" customHeight="1" x14ac:dyDescent="0.35">
      <c r="A721" s="281"/>
      <c r="B721" s="700" t="s">
        <v>186</v>
      </c>
      <c r="C721" s="643"/>
      <c r="D721" s="643"/>
      <c r="E721" s="643"/>
      <c r="F721" s="686">
        <v>475</v>
      </c>
      <c r="G721" s="640"/>
      <c r="H721" s="656"/>
      <c r="I721" s="686"/>
      <c r="J721" s="643"/>
      <c r="K721" s="708"/>
      <c r="L721" s="709"/>
      <c r="M721" s="643"/>
      <c r="N721" s="643"/>
      <c r="O721" s="643"/>
      <c r="P721" s="643"/>
      <c r="Q721" s="643"/>
      <c r="R721" s="643"/>
      <c r="S721" s="643"/>
      <c r="T721" s="643"/>
      <c r="U721" s="643"/>
      <c r="V721" s="643"/>
      <c r="W721" s="696" t="s">
        <v>1480</v>
      </c>
      <c r="X721" s="669"/>
      <c r="Y721" s="669"/>
      <c r="Z721" s="669"/>
      <c r="AA721" s="669"/>
      <c r="AB721" s="302" t="s">
        <v>1470</v>
      </c>
    </row>
    <row r="722" spans="1:28" ht="31" customHeight="1" x14ac:dyDescent="0.35">
      <c r="A722" s="289">
        <v>357</v>
      </c>
      <c r="B722" s="700" t="s">
        <v>1481</v>
      </c>
      <c r="C722" s="698" t="s">
        <v>1482</v>
      </c>
      <c r="D722" s="698" t="s">
        <v>1483</v>
      </c>
      <c r="E722" s="643" t="s">
        <v>1484</v>
      </c>
      <c r="F722" s="686"/>
      <c r="G722" s="686">
        <f>SUM(F719:F721)</f>
        <v>761</v>
      </c>
      <c r="H722" s="656">
        <v>66.319999999999993</v>
      </c>
      <c r="I722" s="686">
        <f>I720+F721</f>
        <v>34910.317000000003</v>
      </c>
      <c r="J722" s="643">
        <v>176.11799999999999</v>
      </c>
      <c r="K722" s="686">
        <f t="shared" si="456"/>
        <v>704</v>
      </c>
      <c r="L722" s="656">
        <f t="shared" si="457"/>
        <v>352</v>
      </c>
      <c r="M722" s="643">
        <v>280</v>
      </c>
      <c r="N722" s="643">
        <v>151</v>
      </c>
      <c r="O722" s="643">
        <v>431</v>
      </c>
      <c r="P722" s="643">
        <v>271</v>
      </c>
      <c r="Q722" s="643">
        <v>133</v>
      </c>
      <c r="R722" s="643">
        <v>404</v>
      </c>
      <c r="S722" s="643" t="s">
        <v>1485</v>
      </c>
      <c r="T722" s="643" t="s">
        <v>1486</v>
      </c>
      <c r="U722" s="643">
        <v>531537.63</v>
      </c>
      <c r="V722" s="643">
        <v>2436400.29</v>
      </c>
      <c r="W722" s="688" t="s">
        <v>2610</v>
      </c>
      <c r="X722" s="669" t="s">
        <v>194</v>
      </c>
      <c r="Y722" s="669" t="s">
        <v>194</v>
      </c>
      <c r="Z722" s="669" t="s">
        <v>194</v>
      </c>
      <c r="AA722" s="669" t="s">
        <v>194</v>
      </c>
    </row>
    <row r="723" spans="1:28" ht="31" customHeight="1" x14ac:dyDescent="0.35">
      <c r="A723" s="281"/>
      <c r="B723" s="700" t="s">
        <v>186</v>
      </c>
      <c r="C723" s="643"/>
      <c r="D723" s="643"/>
      <c r="E723" s="643"/>
      <c r="F723" s="686">
        <v>229</v>
      </c>
      <c r="G723" s="686"/>
      <c r="H723" s="656"/>
      <c r="I723" s="686"/>
      <c r="J723" s="643"/>
      <c r="K723" s="708"/>
      <c r="L723" s="709"/>
      <c r="M723" s="643"/>
      <c r="N723" s="643"/>
      <c r="O723" s="643"/>
      <c r="P723" s="643"/>
      <c r="Q723" s="643"/>
      <c r="R723" s="643"/>
      <c r="S723" s="643"/>
      <c r="T723" s="643"/>
      <c r="U723" s="643"/>
      <c r="V723" s="643"/>
      <c r="W723" s="660" t="s">
        <v>2739</v>
      </c>
      <c r="X723" s="669"/>
      <c r="Y723" s="669"/>
      <c r="Z723" s="669"/>
      <c r="AA723" s="669"/>
      <c r="AB723" s="302" t="s">
        <v>817</v>
      </c>
    </row>
    <row r="724" spans="1:28" ht="31" customHeight="1" x14ac:dyDescent="0.35">
      <c r="A724" s="289">
        <v>358</v>
      </c>
      <c r="B724" s="700" t="s">
        <v>1487</v>
      </c>
      <c r="C724" s="698" t="s">
        <v>1488</v>
      </c>
      <c r="D724" s="712" t="s">
        <v>1489</v>
      </c>
      <c r="E724" s="643" t="s">
        <v>1490</v>
      </c>
      <c r="F724" s="686"/>
      <c r="G724" s="686">
        <f>F723</f>
        <v>229</v>
      </c>
      <c r="H724" s="656">
        <v>57.32</v>
      </c>
      <c r="I724" s="686">
        <f>I722+F723</f>
        <v>35139.317000000003</v>
      </c>
      <c r="J724" s="643">
        <v>178.33</v>
      </c>
      <c r="K724" s="686">
        <f t="shared" si="456"/>
        <v>447</v>
      </c>
      <c r="L724" s="656">
        <f t="shared" si="457"/>
        <v>223.5</v>
      </c>
      <c r="M724" s="643">
        <v>78</v>
      </c>
      <c r="N724" s="643">
        <v>28</v>
      </c>
      <c r="O724" s="643">
        <v>106</v>
      </c>
      <c r="P724" s="643">
        <v>97</v>
      </c>
      <c r="Q724" s="643">
        <v>71</v>
      </c>
      <c r="R724" s="643">
        <v>168</v>
      </c>
      <c r="S724" s="643" t="s">
        <v>1491</v>
      </c>
      <c r="T724" s="643" t="s">
        <v>1492</v>
      </c>
      <c r="U724" s="643">
        <v>531736.93900000001</v>
      </c>
      <c r="V724" s="643">
        <v>2436287.389</v>
      </c>
      <c r="W724" s="697" t="s">
        <v>2611</v>
      </c>
      <c r="X724" s="669" t="s">
        <v>194</v>
      </c>
      <c r="Y724" s="669" t="s">
        <v>194</v>
      </c>
      <c r="Z724" s="669" t="s">
        <v>194</v>
      </c>
      <c r="AA724" s="669" t="s">
        <v>194</v>
      </c>
    </row>
    <row r="725" spans="1:28" ht="31" customHeight="1" x14ac:dyDescent="0.35">
      <c r="A725" s="281"/>
      <c r="B725" s="700" t="s">
        <v>186</v>
      </c>
      <c r="C725" s="643"/>
      <c r="D725" s="643"/>
      <c r="E725" s="643"/>
      <c r="F725" s="686">
        <v>218</v>
      </c>
      <c r="G725" s="686"/>
      <c r="H725" s="656"/>
      <c r="I725" s="686"/>
      <c r="J725" s="643"/>
      <c r="K725" s="708"/>
      <c r="L725" s="709"/>
      <c r="M725" s="643"/>
      <c r="N725" s="643"/>
      <c r="O725" s="643"/>
      <c r="P725" s="643"/>
      <c r="Q725" s="643"/>
      <c r="R725" s="643"/>
      <c r="S725" s="643"/>
      <c r="T725" s="643"/>
      <c r="U725" s="643"/>
      <c r="V725" s="643"/>
      <c r="W725" s="696" t="s">
        <v>1493</v>
      </c>
      <c r="X725" s="669"/>
      <c r="Y725" s="669"/>
      <c r="Z725" s="669"/>
      <c r="AA725" s="669"/>
      <c r="AB725" s="302" t="s">
        <v>817</v>
      </c>
    </row>
    <row r="726" spans="1:28" ht="31" customHeight="1" x14ac:dyDescent="0.35">
      <c r="A726" s="289">
        <v>359</v>
      </c>
      <c r="B726" s="700" t="s">
        <v>1494</v>
      </c>
      <c r="C726" s="698" t="s">
        <v>1495</v>
      </c>
      <c r="D726" s="698" t="s">
        <v>1496</v>
      </c>
      <c r="E726" s="643" t="s">
        <v>1497</v>
      </c>
      <c r="F726" s="686"/>
      <c r="G726" s="686">
        <f>F725</f>
        <v>218</v>
      </c>
      <c r="H726" s="656">
        <v>66.319999999999993</v>
      </c>
      <c r="I726" s="686">
        <f>I724+F725</f>
        <v>35357.317000000003</v>
      </c>
      <c r="J726" s="643">
        <v>180.066</v>
      </c>
      <c r="K726" s="686">
        <f t="shared" si="456"/>
        <v>405</v>
      </c>
      <c r="L726" s="656">
        <f t="shared" si="457"/>
        <v>202.5</v>
      </c>
      <c r="M726" s="643">
        <v>190</v>
      </c>
      <c r="N726" s="643">
        <v>-10</v>
      </c>
      <c r="O726" s="643">
        <v>180</v>
      </c>
      <c r="P726" s="643">
        <v>147</v>
      </c>
      <c r="Q726" s="643">
        <v>52</v>
      </c>
      <c r="R726" s="643">
        <v>199</v>
      </c>
      <c r="S726" s="643" t="s">
        <v>1498</v>
      </c>
      <c r="T726" s="643" t="s">
        <v>1499</v>
      </c>
      <c r="U726" s="643">
        <v>531936.821</v>
      </c>
      <c r="V726" s="643">
        <v>2436200.8309999998</v>
      </c>
      <c r="W726" s="688" t="s">
        <v>2610</v>
      </c>
      <c r="X726" s="669" t="s">
        <v>194</v>
      </c>
      <c r="Y726" s="669" t="s">
        <v>194</v>
      </c>
      <c r="Z726" s="669" t="s">
        <v>194</v>
      </c>
      <c r="AA726" s="669" t="s">
        <v>194</v>
      </c>
    </row>
    <row r="727" spans="1:28" ht="31" customHeight="1" x14ac:dyDescent="0.35">
      <c r="A727" s="281"/>
      <c r="B727" s="700" t="s">
        <v>186</v>
      </c>
      <c r="C727" s="643"/>
      <c r="D727" s="643"/>
      <c r="E727" s="643"/>
      <c r="F727" s="686">
        <v>187</v>
      </c>
      <c r="G727" s="686"/>
      <c r="H727" s="656"/>
      <c r="I727" s="686"/>
      <c r="J727" s="643"/>
      <c r="K727" s="708"/>
      <c r="L727" s="709"/>
      <c r="M727" s="643"/>
      <c r="N727" s="643"/>
      <c r="O727" s="643"/>
      <c r="P727" s="643"/>
      <c r="Q727" s="643"/>
      <c r="R727" s="643"/>
      <c r="S727" s="643"/>
      <c r="T727" s="643"/>
      <c r="U727" s="643"/>
      <c r="V727" s="643"/>
      <c r="W727" s="660" t="s">
        <v>2740</v>
      </c>
      <c r="X727" s="669"/>
      <c r="Y727" s="669"/>
      <c r="Z727" s="669"/>
      <c r="AA727" s="669"/>
      <c r="AB727" s="302" t="s">
        <v>817</v>
      </c>
    </row>
    <row r="728" spans="1:28" ht="31" customHeight="1" x14ac:dyDescent="0.35">
      <c r="A728" s="289">
        <v>360</v>
      </c>
      <c r="B728" s="700" t="s">
        <v>1500</v>
      </c>
      <c r="C728" s="698" t="s">
        <v>1501</v>
      </c>
      <c r="D728" s="698" t="s">
        <v>1483</v>
      </c>
      <c r="E728" s="643" t="s">
        <v>1502</v>
      </c>
      <c r="F728" s="686"/>
      <c r="G728" s="686">
        <f>F727</f>
        <v>187</v>
      </c>
      <c r="H728" s="656">
        <v>66.319999999999993</v>
      </c>
      <c r="I728" s="686">
        <f>I726+F727</f>
        <v>35544.317000000003</v>
      </c>
      <c r="J728" s="643">
        <v>187.97</v>
      </c>
      <c r="K728" s="686">
        <f t="shared" si="456"/>
        <v>782</v>
      </c>
      <c r="L728" s="656">
        <f t="shared" si="457"/>
        <v>391</v>
      </c>
      <c r="M728" s="643">
        <v>197</v>
      </c>
      <c r="N728" s="643">
        <v>275</v>
      </c>
      <c r="O728" s="643">
        <v>472</v>
      </c>
      <c r="P728" s="643">
        <v>136</v>
      </c>
      <c r="Q728" s="643">
        <v>279</v>
      </c>
      <c r="R728" s="643">
        <v>414</v>
      </c>
      <c r="S728" s="643" t="s">
        <v>1503</v>
      </c>
      <c r="T728" s="643" t="s">
        <v>1504</v>
      </c>
      <c r="U728" s="643">
        <v>532112.18000000005</v>
      </c>
      <c r="V728" s="643">
        <v>2436135.87</v>
      </c>
      <c r="W728" s="697" t="s">
        <v>2612</v>
      </c>
      <c r="X728" s="669" t="s">
        <v>194</v>
      </c>
      <c r="Y728" s="669" t="s">
        <v>194</v>
      </c>
      <c r="Z728" s="669" t="s">
        <v>194</v>
      </c>
      <c r="AA728" s="669" t="s">
        <v>194</v>
      </c>
    </row>
    <row r="729" spans="1:28" ht="31" customHeight="1" x14ac:dyDescent="0.35">
      <c r="A729" s="281"/>
      <c r="B729" s="700" t="s">
        <v>186</v>
      </c>
      <c r="C729" s="643"/>
      <c r="D729" s="643"/>
      <c r="E729" s="643"/>
      <c r="F729" s="686">
        <v>595</v>
      </c>
      <c r="G729" s="686"/>
      <c r="H729" s="656"/>
      <c r="I729" s="686"/>
      <c r="J729" s="643"/>
      <c r="K729" s="708"/>
      <c r="L729" s="709"/>
      <c r="M729" s="643"/>
      <c r="N729" s="643"/>
      <c r="O729" s="643"/>
      <c r="P729" s="643"/>
      <c r="Q729" s="643"/>
      <c r="R729" s="643"/>
      <c r="S729" s="643"/>
      <c r="T729" s="643"/>
      <c r="U729" s="643"/>
      <c r="V729" s="643"/>
      <c r="W729" s="660" t="s">
        <v>1505</v>
      </c>
      <c r="X729" s="669"/>
      <c r="Y729" s="669"/>
      <c r="Z729" s="669"/>
      <c r="AA729" s="669"/>
    </row>
    <row r="730" spans="1:28" ht="31" customHeight="1" x14ac:dyDescent="0.35">
      <c r="A730" s="289">
        <v>361</v>
      </c>
      <c r="B730" s="700" t="s">
        <v>186</v>
      </c>
      <c r="C730" s="698" t="s">
        <v>1506</v>
      </c>
      <c r="D730" s="698" t="s">
        <v>919</v>
      </c>
      <c r="E730" s="643" t="s">
        <v>186</v>
      </c>
      <c r="F730" s="686"/>
      <c r="G730" s="686"/>
      <c r="H730" s="656">
        <v>51.32</v>
      </c>
      <c r="I730" s="686">
        <f>I728+F729</f>
        <v>36139.317000000003</v>
      </c>
      <c r="J730" s="643">
        <v>211.874</v>
      </c>
      <c r="K730" s="686">
        <f t="shared" si="456"/>
        <v>905</v>
      </c>
      <c r="L730" s="656">
        <f t="shared" si="457"/>
        <v>452.5</v>
      </c>
      <c r="M730" s="643">
        <v>323</v>
      </c>
      <c r="N730" s="643">
        <v>88</v>
      </c>
      <c r="O730" s="643">
        <v>411</v>
      </c>
      <c r="P730" s="643">
        <v>321</v>
      </c>
      <c r="Q730" s="643">
        <v>111</v>
      </c>
      <c r="R730" s="643">
        <v>432</v>
      </c>
      <c r="S730" s="643" t="s">
        <v>1507</v>
      </c>
      <c r="T730" s="643" t="s">
        <v>1508</v>
      </c>
      <c r="U730" s="643">
        <v>532561.67000000004</v>
      </c>
      <c r="V730" s="643">
        <v>2435746.0189999999</v>
      </c>
      <c r="W730" s="697" t="s">
        <v>2612</v>
      </c>
      <c r="X730" s="669" t="s">
        <v>194</v>
      </c>
      <c r="Y730" s="669" t="s">
        <v>194</v>
      </c>
      <c r="Z730" s="669" t="s">
        <v>194</v>
      </c>
      <c r="AA730" s="669" t="s">
        <v>194</v>
      </c>
    </row>
    <row r="731" spans="1:28" ht="31" customHeight="1" x14ac:dyDescent="0.35">
      <c r="A731" s="281"/>
      <c r="B731" s="700" t="s">
        <v>186</v>
      </c>
      <c r="C731" s="643"/>
      <c r="D731" s="643"/>
      <c r="E731" s="643"/>
      <c r="F731" s="686">
        <v>310</v>
      </c>
      <c r="G731" s="640"/>
      <c r="H731" s="656"/>
      <c r="I731" s="686"/>
      <c r="J731" s="643"/>
      <c r="K731" s="708"/>
      <c r="L731" s="709"/>
      <c r="M731" s="643"/>
      <c r="N731" s="643"/>
      <c r="O731" s="643"/>
      <c r="P731" s="643"/>
      <c r="Q731" s="643"/>
      <c r="R731" s="643"/>
      <c r="S731" s="643"/>
      <c r="T731" s="643"/>
      <c r="U731" s="643"/>
      <c r="V731" s="643"/>
      <c r="W731" s="696"/>
      <c r="X731" s="669"/>
      <c r="Y731" s="669"/>
      <c r="Z731" s="669"/>
      <c r="AA731" s="669"/>
    </row>
    <row r="732" spans="1:28" ht="31" customHeight="1" x14ac:dyDescent="0.35">
      <c r="A732" s="289">
        <v>362</v>
      </c>
      <c r="B732" s="700" t="s">
        <v>186</v>
      </c>
      <c r="C732" s="643" t="s">
        <v>1509</v>
      </c>
      <c r="D732" s="643" t="s">
        <v>45</v>
      </c>
      <c r="E732" s="643" t="s">
        <v>186</v>
      </c>
      <c r="F732" s="686"/>
      <c r="G732" s="640"/>
      <c r="H732" s="656">
        <v>53.83</v>
      </c>
      <c r="I732" s="686">
        <f>I730+F731</f>
        <v>36449.317000000003</v>
      </c>
      <c r="J732" s="643">
        <v>225.66</v>
      </c>
      <c r="K732" s="686">
        <f t="shared" si="456"/>
        <v>635</v>
      </c>
      <c r="L732" s="656">
        <f t="shared" si="457"/>
        <v>317.5</v>
      </c>
      <c r="M732" s="643">
        <v>223</v>
      </c>
      <c r="N732" s="643">
        <v>103</v>
      </c>
      <c r="O732" s="643">
        <v>326</v>
      </c>
      <c r="P732" s="643">
        <v>199</v>
      </c>
      <c r="Q732" s="643">
        <v>124</v>
      </c>
      <c r="R732" s="643">
        <v>323</v>
      </c>
      <c r="S732" s="643" t="s">
        <v>1510</v>
      </c>
      <c r="T732" s="643" t="s">
        <v>1511</v>
      </c>
      <c r="U732" s="643">
        <v>532795.85800000001</v>
      </c>
      <c r="V732" s="643">
        <v>2435542.9040000001</v>
      </c>
      <c r="W732" s="697" t="s">
        <v>2612</v>
      </c>
      <c r="X732" s="669" t="s">
        <v>194</v>
      </c>
      <c r="Y732" s="669" t="s">
        <v>194</v>
      </c>
      <c r="Z732" s="669" t="s">
        <v>194</v>
      </c>
      <c r="AA732" s="669" t="s">
        <v>194</v>
      </c>
    </row>
    <row r="733" spans="1:28" ht="31" customHeight="1" x14ac:dyDescent="0.35">
      <c r="A733" s="281"/>
      <c r="B733" s="700" t="s">
        <v>186</v>
      </c>
      <c r="C733" s="643"/>
      <c r="D733" s="643"/>
      <c r="E733" s="643"/>
      <c r="F733" s="686">
        <v>325</v>
      </c>
      <c r="G733" s="640"/>
      <c r="H733" s="656"/>
      <c r="I733" s="686"/>
      <c r="J733" s="643"/>
      <c r="K733" s="708"/>
      <c r="L733" s="709"/>
      <c r="M733" s="643"/>
      <c r="N733" s="643"/>
      <c r="O733" s="643"/>
      <c r="P733" s="643"/>
      <c r="Q733" s="643"/>
      <c r="R733" s="643"/>
      <c r="S733" s="643"/>
      <c r="T733" s="643"/>
      <c r="U733" s="643"/>
      <c r="V733" s="643"/>
      <c r="W733" s="696" t="s">
        <v>580</v>
      </c>
      <c r="X733" s="669"/>
      <c r="Y733" s="669"/>
      <c r="Z733" s="669"/>
      <c r="AA733" s="669"/>
    </row>
    <row r="734" spans="1:28" ht="31" customHeight="1" x14ac:dyDescent="0.35">
      <c r="A734" s="289">
        <v>363</v>
      </c>
      <c r="B734" s="700" t="s">
        <v>1512</v>
      </c>
      <c r="C734" s="643" t="s">
        <v>1513</v>
      </c>
      <c r="D734" s="643" t="s">
        <v>289</v>
      </c>
      <c r="E734" s="643" t="s">
        <v>1514</v>
      </c>
      <c r="F734" s="686"/>
      <c r="G734" s="686">
        <f>SUM(F729:F733)</f>
        <v>1230</v>
      </c>
      <c r="H734" s="656">
        <v>51.32</v>
      </c>
      <c r="I734" s="686">
        <f>I732+F733</f>
        <v>36774.317000000003</v>
      </c>
      <c r="J734" s="643">
        <v>232.77699999999999</v>
      </c>
      <c r="K734" s="686">
        <f t="shared" si="456"/>
        <v>735</v>
      </c>
      <c r="L734" s="656">
        <f t="shared" si="457"/>
        <v>367.5</v>
      </c>
      <c r="M734" s="643">
        <v>222</v>
      </c>
      <c r="N734" s="643">
        <v>213</v>
      </c>
      <c r="O734" s="643">
        <v>435</v>
      </c>
      <c r="P734" s="643">
        <v>202</v>
      </c>
      <c r="Q734" s="643">
        <v>211</v>
      </c>
      <c r="R734" s="643">
        <v>413</v>
      </c>
      <c r="S734" s="643" t="s">
        <v>1515</v>
      </c>
      <c r="T734" s="643" t="s">
        <v>1516</v>
      </c>
      <c r="U734" s="643">
        <v>533041.24</v>
      </c>
      <c r="V734" s="643">
        <v>2435330.08</v>
      </c>
      <c r="W734" s="688" t="s">
        <v>2610</v>
      </c>
      <c r="X734" s="669" t="s">
        <v>194</v>
      </c>
      <c r="Y734" s="669" t="s">
        <v>194</v>
      </c>
      <c r="Z734" s="669" t="s">
        <v>194</v>
      </c>
      <c r="AA734" s="669" t="s">
        <v>194</v>
      </c>
    </row>
    <row r="735" spans="1:28" ht="31" customHeight="1" x14ac:dyDescent="0.35">
      <c r="A735" s="281"/>
      <c r="B735" s="700" t="s">
        <v>186</v>
      </c>
      <c r="C735" s="643"/>
      <c r="D735" s="643"/>
      <c r="E735" s="643"/>
      <c r="F735" s="686">
        <v>410</v>
      </c>
      <c r="G735" s="640"/>
      <c r="H735" s="656"/>
      <c r="I735" s="686"/>
      <c r="J735" s="643"/>
      <c r="K735" s="708"/>
      <c r="L735" s="709"/>
      <c r="M735" s="643"/>
      <c r="N735" s="643"/>
      <c r="O735" s="643"/>
      <c r="P735" s="643"/>
      <c r="Q735" s="643"/>
      <c r="R735" s="643"/>
      <c r="S735" s="643"/>
      <c r="T735" s="643"/>
      <c r="U735" s="643"/>
      <c r="V735" s="643"/>
      <c r="W735" s="696" t="s">
        <v>799</v>
      </c>
      <c r="X735" s="669"/>
      <c r="Y735" s="669"/>
      <c r="Z735" s="669"/>
      <c r="AA735" s="669"/>
    </row>
    <row r="736" spans="1:28" ht="31" customHeight="1" x14ac:dyDescent="0.35">
      <c r="A736" s="289">
        <v>364</v>
      </c>
      <c r="B736" s="713" t="s">
        <v>186</v>
      </c>
      <c r="C736" s="714" t="s">
        <v>1517</v>
      </c>
      <c r="D736" s="714" t="s">
        <v>49</v>
      </c>
      <c r="E736" s="714" t="s">
        <v>186</v>
      </c>
      <c r="F736" s="715"/>
      <c r="G736" s="716"/>
      <c r="H736" s="717">
        <v>56.83</v>
      </c>
      <c r="I736" s="715">
        <f>I734+F735</f>
        <v>37184.317000000003</v>
      </c>
      <c r="J736" s="714">
        <v>230.99</v>
      </c>
      <c r="K736" s="715">
        <f t="shared" si="456"/>
        <v>834</v>
      </c>
      <c r="L736" s="717">
        <f t="shared" si="457"/>
        <v>417</v>
      </c>
      <c r="M736" s="714">
        <v>198</v>
      </c>
      <c r="N736" s="714">
        <v>211</v>
      </c>
      <c r="O736" s="714">
        <v>409</v>
      </c>
      <c r="P736" s="714">
        <v>200</v>
      </c>
      <c r="Q736" s="714">
        <v>212</v>
      </c>
      <c r="R736" s="714">
        <v>412</v>
      </c>
      <c r="S736" s="714" t="s">
        <v>1518</v>
      </c>
      <c r="T736" s="714" t="s">
        <v>1519</v>
      </c>
      <c r="U736" s="714">
        <v>533421.00100000005</v>
      </c>
      <c r="V736" s="714">
        <v>2435175.5430000001</v>
      </c>
      <c r="W736" s="688" t="s">
        <v>2610</v>
      </c>
      <c r="X736" s="669" t="s">
        <v>194</v>
      </c>
      <c r="Y736" s="669" t="s">
        <v>194</v>
      </c>
      <c r="Z736" s="669" t="s">
        <v>194</v>
      </c>
      <c r="AA736" s="669" t="s">
        <v>194</v>
      </c>
    </row>
    <row r="737" spans="1:28" ht="31" customHeight="1" x14ac:dyDescent="0.35">
      <c r="A737" s="281"/>
      <c r="B737" s="700" t="s">
        <v>186</v>
      </c>
      <c r="C737" s="643"/>
      <c r="D737" s="643"/>
      <c r="E737" s="643"/>
      <c r="F737" s="686">
        <v>424</v>
      </c>
      <c r="G737" s="640"/>
      <c r="H737" s="656"/>
      <c r="I737" s="686"/>
      <c r="J737" s="643"/>
      <c r="K737" s="708"/>
      <c r="L737" s="709"/>
      <c r="M737" s="643"/>
      <c r="N737" s="643"/>
      <c r="O737" s="643"/>
      <c r="P737" s="643"/>
      <c r="Q737" s="643"/>
      <c r="R737" s="643"/>
      <c r="S737" s="643"/>
      <c r="T737" s="643"/>
      <c r="U737" s="643"/>
      <c r="V737" s="643"/>
      <c r="W737" s="696" t="s">
        <v>786</v>
      </c>
      <c r="X737" s="669"/>
      <c r="Y737" s="669"/>
      <c r="Z737" s="669"/>
      <c r="AA737" s="669"/>
      <c r="AB737" s="302" t="s">
        <v>817</v>
      </c>
    </row>
    <row r="738" spans="1:28" ht="31" customHeight="1" x14ac:dyDescent="0.35">
      <c r="A738" s="289">
        <v>365</v>
      </c>
      <c r="B738" s="700" t="s">
        <v>186</v>
      </c>
      <c r="C738" s="643" t="s">
        <v>1520</v>
      </c>
      <c r="D738" s="643" t="s">
        <v>49</v>
      </c>
      <c r="E738" s="643" t="s">
        <v>186</v>
      </c>
      <c r="F738" s="643"/>
      <c r="G738" s="643"/>
      <c r="H738" s="643">
        <v>56.83</v>
      </c>
      <c r="I738" s="643">
        <f>I736+F737</f>
        <v>37608.317000000003</v>
      </c>
      <c r="J738" s="643">
        <v>231.33</v>
      </c>
      <c r="K738" s="643">
        <f>F737+F739</f>
        <v>788</v>
      </c>
      <c r="L738" s="643">
        <f>K738/2</f>
        <v>394</v>
      </c>
      <c r="M738" s="643">
        <v>214</v>
      </c>
      <c r="N738" s="643">
        <v>232</v>
      </c>
      <c r="O738" s="643">
        <v>446</v>
      </c>
      <c r="P738" s="643">
        <v>214</v>
      </c>
      <c r="Q738" s="643">
        <v>222</v>
      </c>
      <c r="R738" s="643">
        <v>436</v>
      </c>
      <c r="S738" s="643" t="s">
        <v>1521</v>
      </c>
      <c r="T738" s="643" t="s">
        <v>1522</v>
      </c>
      <c r="U738" s="643">
        <v>533813.72900000005</v>
      </c>
      <c r="V738" s="643">
        <v>2435015.7289999998</v>
      </c>
      <c r="W738" s="688" t="s">
        <v>2610</v>
      </c>
      <c r="X738" s="669" t="s">
        <v>194</v>
      </c>
      <c r="Y738" s="669" t="s">
        <v>194</v>
      </c>
      <c r="Z738" s="669" t="s">
        <v>194</v>
      </c>
      <c r="AA738" s="669" t="s">
        <v>194</v>
      </c>
    </row>
    <row r="739" spans="1:28" ht="31" customHeight="1" x14ac:dyDescent="0.35">
      <c r="A739" s="281"/>
      <c r="B739" s="700" t="s">
        <v>186</v>
      </c>
      <c r="C739" s="643"/>
      <c r="D739" s="643"/>
      <c r="E739" s="643"/>
      <c r="F739" s="643">
        <f>379-15</f>
        <v>364</v>
      </c>
      <c r="G739" s="643"/>
      <c r="H739" s="643"/>
      <c r="I739" s="643"/>
      <c r="J739" s="643"/>
      <c r="K739" s="643"/>
      <c r="L739" s="643"/>
      <c r="M739" s="643"/>
      <c r="N739" s="643"/>
      <c r="O739" s="643"/>
      <c r="P739" s="643"/>
      <c r="Q739" s="643"/>
      <c r="R739" s="643"/>
      <c r="S739" s="643"/>
      <c r="T739" s="643"/>
      <c r="U739" s="643"/>
      <c r="V739" s="643"/>
      <c r="W739" s="696" t="s">
        <v>1523</v>
      </c>
      <c r="X739" s="669"/>
      <c r="Y739" s="669"/>
      <c r="Z739" s="669"/>
      <c r="AA739" s="669"/>
      <c r="AB739" s="302" t="s">
        <v>817</v>
      </c>
    </row>
    <row r="740" spans="1:28" ht="31" customHeight="1" x14ac:dyDescent="0.35">
      <c r="A740" s="289">
        <v>366</v>
      </c>
      <c r="B740" s="700" t="s">
        <v>186</v>
      </c>
      <c r="C740" s="643" t="s">
        <v>1524</v>
      </c>
      <c r="D740" s="643" t="s">
        <v>120</v>
      </c>
      <c r="E740" s="643" t="s">
        <v>186</v>
      </c>
      <c r="F740" s="643"/>
      <c r="G740" s="643"/>
      <c r="H740" s="643">
        <v>62.83</v>
      </c>
      <c r="I740" s="643">
        <f>I738+F739</f>
        <v>37972.317000000003</v>
      </c>
      <c r="J740" s="643">
        <v>216.405</v>
      </c>
      <c r="K740" s="643">
        <f>F739+F741</f>
        <v>739</v>
      </c>
      <c r="L740" s="643">
        <f>K740/2</f>
        <v>369.5</v>
      </c>
      <c r="M740" s="643">
        <v>147</v>
      </c>
      <c r="N740" s="643">
        <v>258</v>
      </c>
      <c r="O740" s="643">
        <v>405</v>
      </c>
      <c r="P740" s="643">
        <v>158</v>
      </c>
      <c r="Q740" s="643">
        <v>241</v>
      </c>
      <c r="R740" s="643">
        <v>399</v>
      </c>
      <c r="S740" s="643" t="s">
        <v>2613</v>
      </c>
      <c r="T740" s="643" t="s">
        <v>2614</v>
      </c>
      <c r="U740" s="643">
        <v>534150.88199999998</v>
      </c>
      <c r="V740" s="643">
        <v>2434878.5304999999</v>
      </c>
      <c r="W740" s="688" t="s">
        <v>2610</v>
      </c>
      <c r="X740" s="669" t="s">
        <v>194</v>
      </c>
      <c r="Y740" s="669" t="s">
        <v>194</v>
      </c>
      <c r="Z740" s="669" t="s">
        <v>194</v>
      </c>
      <c r="AA740" s="669" t="s">
        <v>194</v>
      </c>
    </row>
    <row r="741" spans="1:28" ht="31" customHeight="1" x14ac:dyDescent="0.35">
      <c r="A741" s="281"/>
      <c r="B741" s="700" t="s">
        <v>186</v>
      </c>
      <c r="C741" s="643"/>
      <c r="D741" s="643"/>
      <c r="E741" s="643"/>
      <c r="F741" s="643">
        <f>378-3</f>
        <v>375</v>
      </c>
      <c r="G741" s="643"/>
      <c r="H741" s="643"/>
      <c r="I741" s="643"/>
      <c r="J741" s="643"/>
      <c r="K741" s="643"/>
      <c r="L741" s="643"/>
      <c r="M741" s="643"/>
      <c r="N741" s="643"/>
      <c r="O741" s="643"/>
      <c r="P741" s="643"/>
      <c r="Q741" s="643"/>
      <c r="R741" s="643"/>
      <c r="S741" s="643"/>
      <c r="T741" s="643"/>
      <c r="U741" s="643"/>
      <c r="V741" s="643"/>
      <c r="W741" s="696" t="s">
        <v>196</v>
      </c>
      <c r="X741" s="669"/>
      <c r="Y741" s="669"/>
      <c r="Z741" s="669"/>
      <c r="AA741" s="669"/>
      <c r="AB741" s="302" t="s">
        <v>1525</v>
      </c>
    </row>
    <row r="742" spans="1:28" ht="31" customHeight="1" x14ac:dyDescent="0.35">
      <c r="A742" s="289">
        <v>367</v>
      </c>
      <c r="B742" s="700" t="s">
        <v>1526</v>
      </c>
      <c r="C742" s="643" t="s">
        <v>1527</v>
      </c>
      <c r="D742" s="643" t="s">
        <v>473</v>
      </c>
      <c r="E742" s="643" t="s">
        <v>2615</v>
      </c>
      <c r="F742" s="643"/>
      <c r="G742" s="643">
        <f>SUM(F735:F741)</f>
        <v>1573</v>
      </c>
      <c r="H742" s="643">
        <v>51.32</v>
      </c>
      <c r="I742" s="643">
        <f>I740+F741</f>
        <v>38347.317000000003</v>
      </c>
      <c r="J742" s="643">
        <v>208.20400000000001</v>
      </c>
      <c r="K742" s="643">
        <f>F741+F743</f>
        <v>774</v>
      </c>
      <c r="L742" s="643">
        <f>K742/2</f>
        <v>387</v>
      </c>
      <c r="M742" s="643">
        <v>122</v>
      </c>
      <c r="N742" s="643">
        <v>170</v>
      </c>
      <c r="O742" s="643">
        <v>292</v>
      </c>
      <c r="P742" s="643">
        <v>139</v>
      </c>
      <c r="Q742" s="643">
        <v>178</v>
      </c>
      <c r="R742" s="643">
        <v>317</v>
      </c>
      <c r="S742" s="643" t="s">
        <v>2616</v>
      </c>
      <c r="T742" s="643" t="s">
        <v>2617</v>
      </c>
      <c r="U742" s="643">
        <v>534498.17760000005</v>
      </c>
      <c r="V742" s="643">
        <v>2434737.2045999998</v>
      </c>
      <c r="W742" s="688" t="s">
        <v>2610</v>
      </c>
      <c r="X742" s="669" t="s">
        <v>194</v>
      </c>
      <c r="Y742" s="669" t="s">
        <v>194</v>
      </c>
      <c r="Z742" s="669" t="s">
        <v>194</v>
      </c>
      <c r="AA742" s="669" t="s">
        <v>194</v>
      </c>
    </row>
    <row r="743" spans="1:28" ht="31" customHeight="1" x14ac:dyDescent="0.35">
      <c r="A743" s="281"/>
      <c r="B743" s="700" t="s">
        <v>186</v>
      </c>
      <c r="C743" s="643"/>
      <c r="D743" s="643"/>
      <c r="E743" s="643"/>
      <c r="F743" s="643">
        <v>399</v>
      </c>
      <c r="G743" s="643"/>
      <c r="H743" s="643"/>
      <c r="I743" s="643"/>
      <c r="J743" s="643"/>
      <c r="K743" s="643"/>
      <c r="L743" s="643"/>
      <c r="M743" s="643"/>
      <c r="N743" s="643"/>
      <c r="O743" s="643"/>
      <c r="P743" s="643"/>
      <c r="Q743" s="643"/>
      <c r="R743" s="643"/>
      <c r="S743" s="643"/>
      <c r="T743" s="643"/>
      <c r="U743" s="643"/>
      <c r="V743" s="643"/>
      <c r="W743" s="660" t="s">
        <v>1528</v>
      </c>
      <c r="X743" s="669"/>
      <c r="Y743" s="669"/>
      <c r="Z743" s="669"/>
      <c r="AA743" s="669"/>
      <c r="AB743" s="308" t="s">
        <v>1529</v>
      </c>
    </row>
    <row r="744" spans="1:28" ht="31" customHeight="1" x14ac:dyDescent="0.35">
      <c r="A744" s="289">
        <v>368</v>
      </c>
      <c r="B744" s="700" t="s">
        <v>186</v>
      </c>
      <c r="C744" s="698" t="s">
        <v>1530</v>
      </c>
      <c r="D744" s="698" t="s">
        <v>235</v>
      </c>
      <c r="E744" s="643" t="s">
        <v>186</v>
      </c>
      <c r="F744" s="643"/>
      <c r="G744" s="643"/>
      <c r="H744" s="643">
        <v>53.83</v>
      </c>
      <c r="I744" s="643">
        <f>I742+F743</f>
        <v>38746.317000000003</v>
      </c>
      <c r="J744" s="643">
        <v>215.684</v>
      </c>
      <c r="K744" s="643">
        <f>F743+F745</f>
        <v>656</v>
      </c>
      <c r="L744" s="643">
        <f>K744/2</f>
        <v>328</v>
      </c>
      <c r="M744" s="643">
        <v>215</v>
      </c>
      <c r="N744" s="643">
        <v>226</v>
      </c>
      <c r="O744" s="643">
        <v>441</v>
      </c>
      <c r="P744" s="643">
        <v>208</v>
      </c>
      <c r="Q744" s="643">
        <v>194</v>
      </c>
      <c r="R744" s="643">
        <v>402</v>
      </c>
      <c r="S744" s="643" t="s">
        <v>2618</v>
      </c>
      <c r="T744" s="643" t="s">
        <v>2619</v>
      </c>
      <c r="U744" s="643">
        <v>534821.80429999996</v>
      </c>
      <c r="V744" s="643">
        <v>2434504.5584999998</v>
      </c>
      <c r="W744" s="688" t="s">
        <v>2620</v>
      </c>
      <c r="X744" s="669" t="s">
        <v>194</v>
      </c>
      <c r="Y744" s="669" t="s">
        <v>194</v>
      </c>
      <c r="Z744" s="669" t="s">
        <v>194</v>
      </c>
      <c r="AA744" s="669" t="s">
        <v>194</v>
      </c>
    </row>
    <row r="745" spans="1:28" ht="31" customHeight="1" x14ac:dyDescent="0.35">
      <c r="A745" s="281"/>
      <c r="B745" s="700" t="s">
        <v>186</v>
      </c>
      <c r="C745" s="643"/>
      <c r="D745" s="643"/>
      <c r="E745" s="643"/>
      <c r="F745" s="643">
        <v>257</v>
      </c>
      <c r="G745" s="643"/>
      <c r="H745" s="643"/>
      <c r="I745" s="643"/>
      <c r="J745" s="643"/>
      <c r="K745" s="643"/>
      <c r="L745" s="643"/>
      <c r="M745" s="643"/>
      <c r="N745" s="643"/>
      <c r="O745" s="643"/>
      <c r="P745" s="643"/>
      <c r="Q745" s="643"/>
      <c r="R745" s="643"/>
      <c r="S745" s="643"/>
      <c r="T745" s="643"/>
      <c r="U745" s="643"/>
      <c r="V745" s="643"/>
      <c r="W745" s="660" t="s">
        <v>2741</v>
      </c>
      <c r="X745" s="669"/>
      <c r="Y745" s="669"/>
      <c r="Z745" s="669"/>
      <c r="AA745" s="669"/>
      <c r="AB745" s="308" t="s">
        <v>1531</v>
      </c>
    </row>
    <row r="746" spans="1:28" ht="31" customHeight="1" x14ac:dyDescent="0.35">
      <c r="A746" s="289">
        <v>369</v>
      </c>
      <c r="B746" s="700" t="s">
        <v>1532</v>
      </c>
      <c r="C746" s="698" t="s">
        <v>1533</v>
      </c>
      <c r="D746" s="698" t="s">
        <v>976</v>
      </c>
      <c r="E746" s="643" t="s">
        <v>2621</v>
      </c>
      <c r="F746" s="643"/>
      <c r="G746" s="643">
        <f>SUM(F743:F745)</f>
        <v>656</v>
      </c>
      <c r="H746" s="643">
        <v>48.32</v>
      </c>
      <c r="I746" s="643">
        <f>I744+F745</f>
        <v>39003.317000000003</v>
      </c>
      <c r="J746" s="643">
        <v>202.5</v>
      </c>
      <c r="K746" s="643">
        <f>F745+F747</f>
        <v>501</v>
      </c>
      <c r="L746" s="643">
        <f>K746/2</f>
        <v>250.5</v>
      </c>
      <c r="M746" s="643">
        <v>28</v>
      </c>
      <c r="N746" s="643">
        <v>50</v>
      </c>
      <c r="O746" s="643">
        <v>78</v>
      </c>
      <c r="P746" s="643">
        <v>60</v>
      </c>
      <c r="Q746" s="643">
        <v>85</v>
      </c>
      <c r="R746" s="643">
        <v>144</v>
      </c>
      <c r="S746" s="643" t="s">
        <v>2622</v>
      </c>
      <c r="T746" s="643" t="s">
        <v>1534</v>
      </c>
      <c r="U746" s="643">
        <v>535030.56000000006</v>
      </c>
      <c r="V746" s="643">
        <v>2434354.4900000002</v>
      </c>
      <c r="W746" s="688" t="s">
        <v>2620</v>
      </c>
      <c r="X746" s="669" t="s">
        <v>194</v>
      </c>
      <c r="Y746" s="669" t="s">
        <v>194</v>
      </c>
      <c r="Z746" s="669" t="s">
        <v>194</v>
      </c>
      <c r="AA746" s="669" t="s">
        <v>194</v>
      </c>
    </row>
    <row r="747" spans="1:28" ht="31" customHeight="1" x14ac:dyDescent="0.35">
      <c r="A747" s="281"/>
      <c r="B747" s="718" t="s">
        <v>186</v>
      </c>
      <c r="C747" s="719"/>
      <c r="D747" s="719"/>
      <c r="E747" s="718"/>
      <c r="F747" s="720">
        <v>244</v>
      </c>
      <c r="G747" s="720"/>
      <c r="H747" s="721"/>
      <c r="I747" s="720"/>
      <c r="J747" s="718"/>
      <c r="K747" s="722"/>
      <c r="L747" s="723"/>
      <c r="M747" s="718"/>
      <c r="N747" s="718"/>
      <c r="O747" s="718"/>
      <c r="P747" s="718"/>
      <c r="Q747" s="718"/>
      <c r="R747" s="718"/>
      <c r="S747" s="718"/>
      <c r="T747" s="718"/>
      <c r="U747" s="724"/>
      <c r="V747" s="724"/>
      <c r="W747" s="725" t="s">
        <v>2742</v>
      </c>
      <c r="X747" s="669"/>
      <c r="Y747" s="669"/>
      <c r="Z747" s="669"/>
      <c r="AA747" s="669"/>
      <c r="AB747" s="308" t="s">
        <v>1535</v>
      </c>
    </row>
    <row r="748" spans="1:28" ht="31" customHeight="1" x14ac:dyDescent="0.35">
      <c r="A748" s="289">
        <v>370</v>
      </c>
      <c r="B748" s="700" t="s">
        <v>1536</v>
      </c>
      <c r="C748" s="698" t="s">
        <v>1537</v>
      </c>
      <c r="D748" s="712" t="s">
        <v>1538</v>
      </c>
      <c r="E748" s="700" t="s">
        <v>1539</v>
      </c>
      <c r="F748" s="686"/>
      <c r="G748" s="686">
        <f>F747</f>
        <v>244</v>
      </c>
      <c r="H748" s="656">
        <v>66.319999999999993</v>
      </c>
      <c r="I748" s="686">
        <f>I746+F747</f>
        <v>39247.317000000003</v>
      </c>
      <c r="J748" s="700">
        <v>190.78800000000001</v>
      </c>
      <c r="K748" s="686">
        <f t="shared" si="456"/>
        <v>490</v>
      </c>
      <c r="L748" s="656">
        <f t="shared" si="457"/>
        <v>245</v>
      </c>
      <c r="M748" s="700">
        <v>236</v>
      </c>
      <c r="N748" s="700">
        <v>135</v>
      </c>
      <c r="O748" s="700">
        <v>371</v>
      </c>
      <c r="P748" s="700">
        <v>182</v>
      </c>
      <c r="Q748" s="700">
        <v>129</v>
      </c>
      <c r="R748" s="700">
        <v>312</v>
      </c>
      <c r="S748" s="700" t="s">
        <v>1540</v>
      </c>
      <c r="T748" s="700" t="s">
        <v>1541</v>
      </c>
      <c r="U748" s="726">
        <v>535232.59299999999</v>
      </c>
      <c r="V748" s="726">
        <v>2434217.7850000001</v>
      </c>
      <c r="W748" s="727" t="s">
        <v>1542</v>
      </c>
      <c r="X748" s="669" t="s">
        <v>194</v>
      </c>
      <c r="Y748" s="669" t="s">
        <v>194</v>
      </c>
      <c r="Z748" s="669" t="s">
        <v>194</v>
      </c>
      <c r="AA748" s="669" t="s">
        <v>194</v>
      </c>
    </row>
    <row r="749" spans="1:28" ht="31" customHeight="1" x14ac:dyDescent="0.35">
      <c r="A749" s="281"/>
      <c r="B749" s="700" t="s">
        <v>186</v>
      </c>
      <c r="C749" s="643"/>
      <c r="D749" s="643"/>
      <c r="E749" s="700"/>
      <c r="F749" s="686">
        <v>246</v>
      </c>
      <c r="G749" s="686"/>
      <c r="H749" s="656"/>
      <c r="I749" s="686"/>
      <c r="J749" s="700"/>
      <c r="K749" s="708"/>
      <c r="L749" s="709"/>
      <c r="M749" s="700"/>
      <c r="N749" s="700"/>
      <c r="O749" s="700"/>
      <c r="P749" s="700"/>
      <c r="Q749" s="700"/>
      <c r="R749" s="700"/>
      <c r="S749" s="700"/>
      <c r="T749" s="700"/>
      <c r="U749" s="726"/>
      <c r="V749" s="726"/>
      <c r="W749" s="660" t="s">
        <v>2743</v>
      </c>
      <c r="X749" s="669"/>
      <c r="Y749" s="669"/>
      <c r="Z749" s="669"/>
      <c r="AA749" s="669"/>
    </row>
    <row r="750" spans="1:28" ht="31" customHeight="1" x14ac:dyDescent="0.35">
      <c r="A750" s="289">
        <v>371</v>
      </c>
      <c r="B750" s="700" t="s">
        <v>1543</v>
      </c>
      <c r="C750" s="698" t="s">
        <v>1544</v>
      </c>
      <c r="D750" s="698" t="s">
        <v>1483</v>
      </c>
      <c r="E750" s="700" t="s">
        <v>1545</v>
      </c>
      <c r="F750" s="686"/>
      <c r="G750" s="686">
        <f>F749</f>
        <v>246</v>
      </c>
      <c r="H750" s="656">
        <v>66.319999999999993</v>
      </c>
      <c r="I750" s="686">
        <f>I748+F749</f>
        <v>39493.317000000003</v>
      </c>
      <c r="J750" s="700">
        <v>191.43600000000001</v>
      </c>
      <c r="K750" s="686">
        <f t="shared" si="456"/>
        <v>764</v>
      </c>
      <c r="L750" s="656">
        <f t="shared" si="457"/>
        <v>382</v>
      </c>
      <c r="M750" s="700">
        <v>111</v>
      </c>
      <c r="N750" s="700">
        <v>210</v>
      </c>
      <c r="O750" s="700">
        <v>321</v>
      </c>
      <c r="P750" s="700">
        <v>117</v>
      </c>
      <c r="Q750" s="700">
        <v>218</v>
      </c>
      <c r="R750" s="700">
        <v>335</v>
      </c>
      <c r="S750" s="700" t="s">
        <v>1546</v>
      </c>
      <c r="T750" s="700" t="s">
        <v>1547</v>
      </c>
      <c r="U750" s="726">
        <v>535410.31799999997</v>
      </c>
      <c r="V750" s="726">
        <v>2434048.3429999999</v>
      </c>
      <c r="W750" s="688" t="s">
        <v>2620</v>
      </c>
      <c r="X750" s="669" t="s">
        <v>194</v>
      </c>
      <c r="Y750" s="669" t="s">
        <v>194</v>
      </c>
      <c r="Z750" s="669" t="s">
        <v>194</v>
      </c>
      <c r="AA750" s="669" t="s">
        <v>194</v>
      </c>
    </row>
    <row r="751" spans="1:28" ht="31" customHeight="1" x14ac:dyDescent="0.35">
      <c r="A751" s="281"/>
      <c r="B751" s="700" t="s">
        <v>186</v>
      </c>
      <c r="C751" s="643"/>
      <c r="D751" s="643"/>
      <c r="E751" s="700"/>
      <c r="F751" s="686">
        <v>518</v>
      </c>
      <c r="G751" s="686"/>
      <c r="H751" s="656"/>
      <c r="I751" s="686"/>
      <c r="J751" s="700"/>
      <c r="K751" s="708"/>
      <c r="L751" s="709"/>
      <c r="M751" s="700"/>
      <c r="N751" s="700"/>
      <c r="O751" s="700"/>
      <c r="P751" s="700"/>
      <c r="Q751" s="700"/>
      <c r="R751" s="700"/>
      <c r="S751" s="700"/>
      <c r="T751" s="700"/>
      <c r="U751" s="726"/>
      <c r="V751" s="726"/>
      <c r="W751" s="711" t="s">
        <v>1548</v>
      </c>
      <c r="X751" s="669"/>
      <c r="Y751" s="669"/>
      <c r="Z751" s="669"/>
      <c r="AA751" s="669"/>
    </row>
    <row r="752" spans="1:28" ht="31" customHeight="1" x14ac:dyDescent="0.35">
      <c r="A752" s="289">
        <v>372</v>
      </c>
      <c r="B752" s="647" t="s">
        <v>1549</v>
      </c>
      <c r="C752" s="647" t="s">
        <v>1550</v>
      </c>
      <c r="D752" s="647" t="s">
        <v>346</v>
      </c>
      <c r="E752" s="647" t="s">
        <v>1551</v>
      </c>
      <c r="F752" s="647"/>
      <c r="G752" s="643" t="s">
        <v>186</v>
      </c>
      <c r="H752" s="647">
        <v>48.32</v>
      </c>
      <c r="I752" s="686">
        <v>0</v>
      </c>
      <c r="J752" s="647">
        <v>225.43700000000001</v>
      </c>
      <c r="K752" s="728">
        <v>831</v>
      </c>
      <c r="L752" s="728">
        <f>K752/2</f>
        <v>415.5</v>
      </c>
      <c r="M752" s="647">
        <v>308</v>
      </c>
      <c r="N752" s="647">
        <v>249</v>
      </c>
      <c r="O752" s="647">
        <v>557</v>
      </c>
      <c r="P752" s="647">
        <v>301</v>
      </c>
      <c r="Q752" s="647">
        <v>241</v>
      </c>
      <c r="R752" s="647">
        <v>542</v>
      </c>
      <c r="S752" s="647" t="s">
        <v>1552</v>
      </c>
      <c r="T752" s="647" t="s">
        <v>1553</v>
      </c>
      <c r="U752" s="651">
        <v>535923.15700000001</v>
      </c>
      <c r="V752" s="651">
        <v>2433972.361</v>
      </c>
      <c r="W752" s="661"/>
      <c r="X752" s="669" t="s">
        <v>194</v>
      </c>
      <c r="Y752" s="669" t="s">
        <v>194</v>
      </c>
      <c r="Z752" s="669" t="s">
        <v>194</v>
      </c>
      <c r="AA752" s="669" t="s">
        <v>194</v>
      </c>
    </row>
    <row r="753" spans="1:28" ht="31" customHeight="1" x14ac:dyDescent="0.35">
      <c r="A753" s="281"/>
      <c r="B753" s="647" t="s">
        <v>186</v>
      </c>
      <c r="C753" s="647"/>
      <c r="D753" s="647"/>
      <c r="E753" s="647"/>
      <c r="F753" s="650">
        <v>429.99599999999998</v>
      </c>
      <c r="G753" s="643"/>
      <c r="H753" s="647"/>
      <c r="I753" s="686"/>
      <c r="J753" s="647"/>
      <c r="K753" s="728"/>
      <c r="L753" s="728"/>
      <c r="M753" s="647"/>
      <c r="N753" s="647"/>
      <c r="O753" s="647"/>
      <c r="P753" s="647"/>
      <c r="Q753" s="647"/>
      <c r="R753" s="647"/>
      <c r="S753" s="647"/>
      <c r="T753" s="647"/>
      <c r="U753" s="651"/>
      <c r="V753" s="651"/>
      <c r="W753" s="662" t="s">
        <v>266</v>
      </c>
      <c r="X753" s="669"/>
      <c r="Y753" s="669"/>
      <c r="Z753" s="669"/>
      <c r="AA753" s="669"/>
      <c r="AB753" s="302" t="s">
        <v>1554</v>
      </c>
    </row>
    <row r="754" spans="1:28" ht="31" customHeight="1" x14ac:dyDescent="0.35">
      <c r="A754" s="289">
        <v>373</v>
      </c>
      <c r="B754" s="647" t="s">
        <v>186</v>
      </c>
      <c r="C754" s="647" t="s">
        <v>54</v>
      </c>
      <c r="D754" s="647" t="s">
        <v>45</v>
      </c>
      <c r="E754" s="647" t="s">
        <v>186</v>
      </c>
      <c r="F754" s="650"/>
      <c r="G754" s="643" t="s">
        <v>186</v>
      </c>
      <c r="H754" s="647">
        <v>53.83</v>
      </c>
      <c r="I754" s="686">
        <f>I752+F753</f>
        <v>429.99599999999998</v>
      </c>
      <c r="J754" s="647">
        <v>217.52</v>
      </c>
      <c r="K754" s="728">
        <f>F753+F755</f>
        <v>844.99599999999998</v>
      </c>
      <c r="L754" s="728">
        <f>K754/2</f>
        <v>422.49799999999999</v>
      </c>
      <c r="M754" s="647">
        <v>183</v>
      </c>
      <c r="N754" s="647">
        <v>188</v>
      </c>
      <c r="O754" s="647">
        <v>371</v>
      </c>
      <c r="P754" s="647">
        <v>191</v>
      </c>
      <c r="Q754" s="647">
        <v>193</v>
      </c>
      <c r="R754" s="647">
        <v>385</v>
      </c>
      <c r="S754" s="647" t="s">
        <v>1555</v>
      </c>
      <c r="T754" s="647" t="s">
        <v>1556</v>
      </c>
      <c r="U754" s="651">
        <v>536332.65800000005</v>
      </c>
      <c r="V754" s="651">
        <v>2433841.19</v>
      </c>
      <c r="W754" s="662"/>
      <c r="X754" s="669" t="s">
        <v>194</v>
      </c>
      <c r="Y754" s="669" t="s">
        <v>194</v>
      </c>
      <c r="Z754" s="669" t="s">
        <v>194</v>
      </c>
      <c r="AA754" s="669" t="s">
        <v>194</v>
      </c>
    </row>
    <row r="755" spans="1:28" ht="31" customHeight="1" x14ac:dyDescent="0.35">
      <c r="A755" s="281"/>
      <c r="B755" s="647" t="s">
        <v>186</v>
      </c>
      <c r="C755" s="647"/>
      <c r="D755" s="647"/>
      <c r="E755" s="647"/>
      <c r="F755" s="650">
        <v>415</v>
      </c>
      <c r="G755" s="643"/>
      <c r="H755" s="647"/>
      <c r="I755" s="686"/>
      <c r="J755" s="647"/>
      <c r="K755" s="728"/>
      <c r="L755" s="729"/>
      <c r="M755" s="647"/>
      <c r="N755" s="647"/>
      <c r="O755" s="647"/>
      <c r="P755" s="647"/>
      <c r="Q755" s="647"/>
      <c r="R755" s="647"/>
      <c r="S755" s="647"/>
      <c r="T755" s="647"/>
      <c r="U755" s="651"/>
      <c r="V755" s="651"/>
      <c r="W755" s="662" t="s">
        <v>1557</v>
      </c>
      <c r="X755" s="669"/>
      <c r="Y755" s="669"/>
      <c r="Z755" s="669"/>
      <c r="AA755" s="669"/>
    </row>
    <row r="756" spans="1:28" ht="31" customHeight="1" x14ac:dyDescent="0.35">
      <c r="A756" s="289">
        <v>374</v>
      </c>
      <c r="B756" s="647" t="s">
        <v>186</v>
      </c>
      <c r="C756" s="647" t="s">
        <v>1558</v>
      </c>
      <c r="D756" s="647" t="s">
        <v>65</v>
      </c>
      <c r="E756" s="647" t="s">
        <v>186</v>
      </c>
      <c r="F756" s="650"/>
      <c r="G756" s="643" t="s">
        <v>186</v>
      </c>
      <c r="H756" s="647">
        <v>59.83</v>
      </c>
      <c r="I756" s="686">
        <f>I754+F755</f>
        <v>844.99599999999998</v>
      </c>
      <c r="J756" s="647">
        <v>216.13900000000001</v>
      </c>
      <c r="K756" s="728">
        <f>F755+F757</f>
        <v>830</v>
      </c>
      <c r="L756" s="728">
        <f>K756/2</f>
        <v>415</v>
      </c>
      <c r="M756" s="647">
        <v>228</v>
      </c>
      <c r="N756" s="647">
        <v>224</v>
      </c>
      <c r="O756" s="647">
        <v>452</v>
      </c>
      <c r="P756" s="647">
        <v>223</v>
      </c>
      <c r="Q756" s="647">
        <v>221</v>
      </c>
      <c r="R756" s="647">
        <v>444</v>
      </c>
      <c r="S756" s="647" t="s">
        <v>1559</v>
      </c>
      <c r="T756" s="647" t="s">
        <v>1560</v>
      </c>
      <c r="U756" s="651">
        <v>536727.87699999998</v>
      </c>
      <c r="V756" s="651">
        <v>2433714.594</v>
      </c>
      <c r="W756" s="662"/>
      <c r="X756" s="669" t="s">
        <v>194</v>
      </c>
      <c r="Y756" s="669" t="s">
        <v>194</v>
      </c>
      <c r="Z756" s="669" t="s">
        <v>194</v>
      </c>
      <c r="AA756" s="669" t="s">
        <v>194</v>
      </c>
    </row>
    <row r="757" spans="1:28" ht="31" customHeight="1" x14ac:dyDescent="0.35">
      <c r="A757" s="281"/>
      <c r="B757" s="647" t="s">
        <v>186</v>
      </c>
      <c r="C757" s="647"/>
      <c r="D757" s="647"/>
      <c r="E757" s="647"/>
      <c r="F757" s="650">
        <v>415</v>
      </c>
      <c r="G757" s="643"/>
      <c r="H757" s="647"/>
      <c r="I757" s="686"/>
      <c r="J757" s="647"/>
      <c r="K757" s="728"/>
      <c r="L757" s="728"/>
      <c r="M757" s="647"/>
      <c r="N757" s="647"/>
      <c r="O757" s="647"/>
      <c r="P757" s="647"/>
      <c r="Q757" s="647"/>
      <c r="R757" s="647"/>
      <c r="S757" s="647"/>
      <c r="T757" s="647"/>
      <c r="U757" s="651"/>
      <c r="V757" s="651"/>
      <c r="W757" s="662" t="s">
        <v>1561</v>
      </c>
      <c r="X757" s="669"/>
      <c r="Y757" s="669"/>
      <c r="Z757" s="669"/>
      <c r="AA757" s="669"/>
    </row>
    <row r="758" spans="1:28" ht="31" customHeight="1" x14ac:dyDescent="0.35">
      <c r="A758" s="289">
        <v>375</v>
      </c>
      <c r="B758" s="647" t="s">
        <v>186</v>
      </c>
      <c r="C758" s="647" t="s">
        <v>1562</v>
      </c>
      <c r="D758" s="647" t="s">
        <v>49</v>
      </c>
      <c r="E758" s="647" t="s">
        <v>186</v>
      </c>
      <c r="F758" s="650"/>
      <c r="G758" s="643" t="s">
        <v>186</v>
      </c>
      <c r="H758" s="647">
        <v>56.83</v>
      </c>
      <c r="I758" s="686">
        <f>I756+F757</f>
        <v>1259.9960000000001</v>
      </c>
      <c r="J758" s="647">
        <v>215.36099999999999</v>
      </c>
      <c r="K758" s="728">
        <f>F757+F759</f>
        <v>840</v>
      </c>
      <c r="L758" s="728">
        <f>K758/2</f>
        <v>420</v>
      </c>
      <c r="M758" s="647">
        <v>192</v>
      </c>
      <c r="N758" s="647">
        <v>205</v>
      </c>
      <c r="O758" s="647">
        <v>397</v>
      </c>
      <c r="P758" s="647">
        <v>196</v>
      </c>
      <c r="Q758" s="647">
        <v>207</v>
      </c>
      <c r="R758" s="647">
        <v>404</v>
      </c>
      <c r="S758" s="647" t="s">
        <v>1563</v>
      </c>
      <c r="T758" s="647" t="s">
        <v>1564</v>
      </c>
      <c r="U758" s="651">
        <v>537123.09699999995</v>
      </c>
      <c r="V758" s="651">
        <v>2433587.9980000001</v>
      </c>
      <c r="W758" s="730" t="s">
        <v>2623</v>
      </c>
      <c r="X758" s="669" t="s">
        <v>194</v>
      </c>
      <c r="Y758" s="669" t="s">
        <v>194</v>
      </c>
      <c r="Z758" s="669" t="s">
        <v>194</v>
      </c>
      <c r="AA758" s="669" t="s">
        <v>194</v>
      </c>
    </row>
    <row r="759" spans="1:28" ht="31" customHeight="1" x14ac:dyDescent="0.35">
      <c r="A759" s="281"/>
      <c r="B759" s="647" t="s">
        <v>186</v>
      </c>
      <c r="C759" s="647"/>
      <c r="D759" s="647"/>
      <c r="E759" s="647"/>
      <c r="F759" s="650">
        <v>425</v>
      </c>
      <c r="G759" s="643"/>
      <c r="H759" s="647"/>
      <c r="I759" s="686"/>
      <c r="J759" s="647"/>
      <c r="K759" s="728"/>
      <c r="L759" s="728"/>
      <c r="M759" s="647"/>
      <c r="N759" s="647"/>
      <c r="O759" s="647"/>
      <c r="P759" s="647"/>
      <c r="Q759" s="647"/>
      <c r="R759" s="647"/>
      <c r="S759" s="647"/>
      <c r="T759" s="647"/>
      <c r="U759" s="651"/>
      <c r="V759" s="651"/>
      <c r="W759" s="662" t="s">
        <v>2624</v>
      </c>
      <c r="X759" s="669"/>
      <c r="Y759" s="669"/>
      <c r="Z759" s="669"/>
      <c r="AA759" s="669"/>
    </row>
    <row r="760" spans="1:28" ht="31" customHeight="1" x14ac:dyDescent="0.35">
      <c r="A760" s="289">
        <v>376</v>
      </c>
      <c r="B760" s="647" t="s">
        <v>186</v>
      </c>
      <c r="C760" s="647" t="s">
        <v>55</v>
      </c>
      <c r="D760" s="647" t="s">
        <v>45</v>
      </c>
      <c r="E760" s="647" t="s">
        <v>186</v>
      </c>
      <c r="F760" s="650"/>
      <c r="G760" s="643" t="s">
        <v>186</v>
      </c>
      <c r="H760" s="647">
        <v>53.83</v>
      </c>
      <c r="I760" s="686">
        <f>I758+F759</f>
        <v>1684.9960000000001</v>
      </c>
      <c r="J760" s="647">
        <v>220.22200000000001</v>
      </c>
      <c r="K760" s="728">
        <f>F759+F761</f>
        <v>840</v>
      </c>
      <c r="L760" s="728">
        <f>K760/2</f>
        <v>420</v>
      </c>
      <c r="M760" s="647">
        <v>221</v>
      </c>
      <c r="N760" s="647">
        <v>130</v>
      </c>
      <c r="O760" s="647">
        <v>351</v>
      </c>
      <c r="P760" s="647">
        <v>219</v>
      </c>
      <c r="Q760" s="647">
        <v>150</v>
      </c>
      <c r="R760" s="647">
        <v>369</v>
      </c>
      <c r="S760" s="647" t="s">
        <v>1565</v>
      </c>
      <c r="T760" s="647" t="s">
        <v>1566</v>
      </c>
      <c r="U760" s="651">
        <v>537527.83900000004</v>
      </c>
      <c r="V760" s="651">
        <v>2433458.352</v>
      </c>
      <c r="W760" s="662"/>
      <c r="X760" s="669" t="s">
        <v>194</v>
      </c>
      <c r="Y760" s="669" t="s">
        <v>194</v>
      </c>
      <c r="Z760" s="669" t="s">
        <v>194</v>
      </c>
      <c r="AA760" s="669" t="s">
        <v>194</v>
      </c>
    </row>
    <row r="761" spans="1:28" ht="31" customHeight="1" x14ac:dyDescent="0.35">
      <c r="A761" s="281"/>
      <c r="B761" s="647" t="s">
        <v>186</v>
      </c>
      <c r="C761" s="647"/>
      <c r="D761" s="647"/>
      <c r="E761" s="647"/>
      <c r="F761" s="650">
        <v>415</v>
      </c>
      <c r="G761" s="643"/>
      <c r="H761" s="647"/>
      <c r="I761" s="686"/>
      <c r="J761" s="647"/>
      <c r="K761" s="728"/>
      <c r="L761" s="728"/>
      <c r="M761" s="647"/>
      <c r="N761" s="647"/>
      <c r="O761" s="647"/>
      <c r="P761" s="647"/>
      <c r="Q761" s="647"/>
      <c r="R761" s="647"/>
      <c r="S761" s="647"/>
      <c r="T761" s="647"/>
      <c r="U761" s="651"/>
      <c r="V761" s="651"/>
      <c r="W761" s="662" t="s">
        <v>763</v>
      </c>
      <c r="X761" s="669"/>
      <c r="Y761" s="669"/>
      <c r="Z761" s="669"/>
      <c r="AA761" s="669"/>
    </row>
    <row r="762" spans="1:28" ht="31" customHeight="1" x14ac:dyDescent="0.35">
      <c r="A762" s="289">
        <v>377</v>
      </c>
      <c r="B762" s="647" t="s">
        <v>186</v>
      </c>
      <c r="C762" s="647" t="s">
        <v>1567</v>
      </c>
      <c r="D762" s="647" t="s">
        <v>45</v>
      </c>
      <c r="E762" s="647" t="s">
        <v>186</v>
      </c>
      <c r="F762" s="650"/>
      <c r="G762" s="643" t="s">
        <v>186</v>
      </c>
      <c r="H762" s="647">
        <v>53.83</v>
      </c>
      <c r="I762" s="686">
        <f>I760+F761</f>
        <v>2099.9960000000001</v>
      </c>
      <c r="J762" s="647">
        <v>238.28100000000001</v>
      </c>
      <c r="K762" s="728">
        <f>F761+F763</f>
        <v>815</v>
      </c>
      <c r="L762" s="728">
        <f>K762/2</f>
        <v>407.5</v>
      </c>
      <c r="M762" s="647">
        <v>287</v>
      </c>
      <c r="N762" s="647">
        <v>200</v>
      </c>
      <c r="O762" s="647">
        <v>487</v>
      </c>
      <c r="P762" s="647">
        <v>267</v>
      </c>
      <c r="Q762" s="647">
        <v>201</v>
      </c>
      <c r="R762" s="647">
        <v>468</v>
      </c>
      <c r="S762" s="647" t="s">
        <v>1568</v>
      </c>
      <c r="T762" s="647" t="s">
        <v>1569</v>
      </c>
      <c r="U762" s="651">
        <v>537923.05900000001</v>
      </c>
      <c r="V762" s="651">
        <v>2433331.7560000001</v>
      </c>
      <c r="W762" s="662"/>
      <c r="X762" s="669" t="s">
        <v>194</v>
      </c>
      <c r="Y762" s="669" t="s">
        <v>194</v>
      </c>
      <c r="Z762" s="669" t="s">
        <v>194</v>
      </c>
      <c r="AA762" s="669" t="s">
        <v>194</v>
      </c>
    </row>
    <row r="763" spans="1:28" ht="31" customHeight="1" x14ac:dyDescent="0.35">
      <c r="A763" s="281"/>
      <c r="B763" s="647" t="s">
        <v>186</v>
      </c>
      <c r="C763" s="647"/>
      <c r="D763" s="647"/>
      <c r="E763" s="647"/>
      <c r="F763" s="650">
        <v>400</v>
      </c>
      <c r="G763" s="643"/>
      <c r="H763" s="647"/>
      <c r="I763" s="686"/>
      <c r="J763" s="647"/>
      <c r="K763" s="728"/>
      <c r="L763" s="728"/>
      <c r="M763" s="647"/>
      <c r="N763" s="647"/>
      <c r="O763" s="647"/>
      <c r="P763" s="647"/>
      <c r="Q763" s="647"/>
      <c r="R763" s="647"/>
      <c r="S763" s="647"/>
      <c r="T763" s="647"/>
      <c r="U763" s="651"/>
      <c r="V763" s="651"/>
      <c r="W763" s="662" t="s">
        <v>266</v>
      </c>
      <c r="X763" s="669"/>
      <c r="Y763" s="669"/>
      <c r="Z763" s="669"/>
      <c r="AA763" s="669"/>
      <c r="AB763" s="302" t="s">
        <v>1570</v>
      </c>
    </row>
    <row r="764" spans="1:28" ht="31" customHeight="1" x14ac:dyDescent="0.35">
      <c r="A764" s="289">
        <v>378</v>
      </c>
      <c r="B764" s="647" t="s">
        <v>186</v>
      </c>
      <c r="C764" s="647" t="s">
        <v>56</v>
      </c>
      <c r="D764" s="647" t="s">
        <v>45</v>
      </c>
      <c r="E764" s="647" t="s">
        <v>186</v>
      </c>
      <c r="F764" s="650"/>
      <c r="G764" s="643" t="s">
        <v>186</v>
      </c>
      <c r="H764" s="647">
        <v>53.83</v>
      </c>
      <c r="I764" s="686">
        <f>I762+F763</f>
        <v>2499.9960000000001</v>
      </c>
      <c r="J764" s="647">
        <v>238.328</v>
      </c>
      <c r="K764" s="728">
        <f>F763+F765+50</f>
        <v>787</v>
      </c>
      <c r="L764" s="728">
        <f>K764/2</f>
        <v>393.5</v>
      </c>
      <c r="M764" s="647">
        <v>201</v>
      </c>
      <c r="N764" s="647">
        <v>205</v>
      </c>
      <c r="O764" s="647">
        <v>405</v>
      </c>
      <c r="P764" s="647">
        <v>201</v>
      </c>
      <c r="Q764" s="647">
        <v>196</v>
      </c>
      <c r="R764" s="647">
        <v>397</v>
      </c>
      <c r="S764" s="647" t="s">
        <v>1571</v>
      </c>
      <c r="T764" s="647" t="s">
        <v>1572</v>
      </c>
      <c r="U764" s="651">
        <v>538303.99300000002</v>
      </c>
      <c r="V764" s="651">
        <v>2433209.7349999999</v>
      </c>
      <c r="W764" s="662"/>
      <c r="X764" s="669" t="s">
        <v>194</v>
      </c>
      <c r="Y764" s="669" t="s">
        <v>194</v>
      </c>
      <c r="Z764" s="669" t="s">
        <v>194</v>
      </c>
      <c r="AA764" s="669" t="s">
        <v>194</v>
      </c>
    </row>
    <row r="765" spans="1:28" ht="31" customHeight="1" x14ac:dyDescent="0.35">
      <c r="A765" s="281"/>
      <c r="B765" s="647" t="s">
        <v>186</v>
      </c>
      <c r="C765" s="647"/>
      <c r="D765" s="647"/>
      <c r="E765" s="647"/>
      <c r="F765" s="650">
        <v>337</v>
      </c>
      <c r="G765" s="643"/>
      <c r="H765" s="647"/>
      <c r="I765" s="686"/>
      <c r="J765" s="647"/>
      <c r="K765" s="728"/>
      <c r="L765" s="728"/>
      <c r="M765" s="647"/>
      <c r="N765" s="647"/>
      <c r="O765" s="647"/>
      <c r="P765" s="647"/>
      <c r="Q765" s="647"/>
      <c r="R765" s="647"/>
      <c r="S765" s="647"/>
      <c r="T765" s="647"/>
      <c r="U765" s="651"/>
      <c r="V765" s="651"/>
      <c r="W765" s="662" t="s">
        <v>2625</v>
      </c>
      <c r="X765" s="669"/>
      <c r="Y765" s="669"/>
      <c r="Z765" s="669"/>
      <c r="AA765" s="669"/>
    </row>
    <row r="766" spans="1:28" ht="31" customHeight="1" x14ac:dyDescent="0.35">
      <c r="A766" s="289">
        <v>379</v>
      </c>
      <c r="B766" s="647" t="s">
        <v>186</v>
      </c>
      <c r="C766" s="647" t="s">
        <v>1573</v>
      </c>
      <c r="D766" s="647" t="s">
        <v>45</v>
      </c>
      <c r="E766" s="647" t="s">
        <v>186</v>
      </c>
      <c r="F766" s="650"/>
      <c r="G766" s="686"/>
      <c r="H766" s="647">
        <v>53.83</v>
      </c>
      <c r="I766" s="686">
        <f>I764+F765</f>
        <v>2836.9960000000001</v>
      </c>
      <c r="J766" s="647">
        <v>231.59700000000001</v>
      </c>
      <c r="K766" s="728">
        <f>F765+F767</f>
        <v>731.00400000000002</v>
      </c>
      <c r="L766" s="728">
        <f>K766/2</f>
        <v>365.50200000000001</v>
      </c>
      <c r="M766" s="647">
        <v>133</v>
      </c>
      <c r="N766" s="647">
        <v>123</v>
      </c>
      <c r="O766" s="647">
        <v>256</v>
      </c>
      <c r="P766" s="647">
        <v>142</v>
      </c>
      <c r="Q766" s="647">
        <v>142</v>
      </c>
      <c r="R766" s="647">
        <v>284</v>
      </c>
      <c r="S766" s="647" t="s">
        <v>1574</v>
      </c>
      <c r="T766" s="647" t="s">
        <v>1575</v>
      </c>
      <c r="U766" s="651">
        <v>538624.93099999998</v>
      </c>
      <c r="V766" s="651">
        <v>2433106.9330000002</v>
      </c>
      <c r="W766" s="662"/>
      <c r="X766" s="669" t="s">
        <v>194</v>
      </c>
      <c r="Y766" s="669" t="s">
        <v>194</v>
      </c>
      <c r="Z766" s="669" t="s">
        <v>194</v>
      </c>
      <c r="AA766" s="669" t="s">
        <v>194</v>
      </c>
    </row>
    <row r="767" spans="1:28" ht="31" customHeight="1" x14ac:dyDescent="0.35">
      <c r="A767" s="281"/>
      <c r="B767" s="647" t="s">
        <v>186</v>
      </c>
      <c r="C767" s="647"/>
      <c r="D767" s="647"/>
      <c r="E767" s="647"/>
      <c r="F767" s="650">
        <v>394.00400000000002</v>
      </c>
      <c r="G767" s="686"/>
      <c r="H767" s="647"/>
      <c r="I767" s="686"/>
      <c r="J767" s="647"/>
      <c r="K767" s="728"/>
      <c r="L767" s="728"/>
      <c r="M767" s="647"/>
      <c r="N767" s="647"/>
      <c r="O767" s="647"/>
      <c r="P767" s="647"/>
      <c r="Q767" s="647"/>
      <c r="R767" s="647"/>
      <c r="S767" s="647"/>
      <c r="T767" s="647"/>
      <c r="U767" s="651"/>
      <c r="V767" s="651"/>
      <c r="W767" s="662" t="s">
        <v>2626</v>
      </c>
      <c r="X767" s="669"/>
      <c r="Y767" s="669"/>
      <c r="Z767" s="669"/>
      <c r="AA767" s="669"/>
    </row>
    <row r="768" spans="1:28" ht="31" customHeight="1" x14ac:dyDescent="0.35">
      <c r="A768" s="289">
        <v>380</v>
      </c>
      <c r="B768" s="647" t="s">
        <v>186</v>
      </c>
      <c r="C768" s="647" t="s">
        <v>1576</v>
      </c>
      <c r="D768" s="663" t="s">
        <v>120</v>
      </c>
      <c r="E768" s="647" t="s">
        <v>186</v>
      </c>
      <c r="F768" s="650"/>
      <c r="G768" s="686" t="s">
        <v>186</v>
      </c>
      <c r="H768" s="647">
        <v>62.83</v>
      </c>
      <c r="I768" s="686">
        <f>I766+F767</f>
        <v>3231</v>
      </c>
      <c r="J768" s="647">
        <v>238.88800000000001</v>
      </c>
      <c r="K768" s="728">
        <f>F767+F769</f>
        <v>814.00400000000002</v>
      </c>
      <c r="L768" s="728">
        <f>K768/2</f>
        <v>407.00200000000001</v>
      </c>
      <c r="M768" s="647">
        <v>272</v>
      </c>
      <c r="N768" s="647">
        <v>321</v>
      </c>
      <c r="O768" s="647">
        <v>593</v>
      </c>
      <c r="P768" s="647">
        <v>254</v>
      </c>
      <c r="Q768" s="647">
        <v>293</v>
      </c>
      <c r="R768" s="647">
        <v>547</v>
      </c>
      <c r="S768" s="647" t="s">
        <v>2627</v>
      </c>
      <c r="T768" s="647" t="s">
        <v>2628</v>
      </c>
      <c r="U768" s="651">
        <v>539000.15500000003</v>
      </c>
      <c r="V768" s="651">
        <v>2432986.7420000001</v>
      </c>
      <c r="W768" s="662"/>
      <c r="X768" s="669" t="s">
        <v>194</v>
      </c>
      <c r="Y768" s="669" t="s">
        <v>194</v>
      </c>
      <c r="Z768" s="669" t="s">
        <v>194</v>
      </c>
      <c r="AA768" s="669" t="s">
        <v>194</v>
      </c>
    </row>
    <row r="769" spans="1:28" ht="31" customHeight="1" x14ac:dyDescent="0.35">
      <c r="A769" s="281"/>
      <c r="B769" s="647" t="s">
        <v>186</v>
      </c>
      <c r="C769" s="647"/>
      <c r="D769" s="647"/>
      <c r="E769" s="647"/>
      <c r="F769" s="650">
        <v>420</v>
      </c>
      <c r="G769" s="686"/>
      <c r="H769" s="647"/>
      <c r="I769" s="686"/>
      <c r="J769" s="647"/>
      <c r="K769" s="728"/>
      <c r="L769" s="728"/>
      <c r="M769" s="647"/>
      <c r="N769" s="647"/>
      <c r="O769" s="647"/>
      <c r="P769" s="647"/>
      <c r="Q769" s="647"/>
      <c r="R769" s="647"/>
      <c r="S769" s="647"/>
      <c r="T769" s="647"/>
      <c r="U769" s="651"/>
      <c r="V769" s="651"/>
      <c r="W769" s="662" t="s">
        <v>266</v>
      </c>
      <c r="X769" s="669"/>
      <c r="Y769" s="669"/>
      <c r="Z769" s="669"/>
      <c r="AA769" s="669"/>
      <c r="AB769" s="302" t="s">
        <v>1570</v>
      </c>
    </row>
    <row r="770" spans="1:28" ht="31" customHeight="1" x14ac:dyDescent="0.35">
      <c r="A770" s="289">
        <v>381</v>
      </c>
      <c r="B770" s="647" t="s">
        <v>186</v>
      </c>
      <c r="C770" s="647" t="s">
        <v>1577</v>
      </c>
      <c r="D770" s="663" t="s">
        <v>45</v>
      </c>
      <c r="E770" s="647" t="s">
        <v>186</v>
      </c>
      <c r="F770" s="650"/>
      <c r="G770" s="686"/>
      <c r="H770" s="647">
        <v>53.83</v>
      </c>
      <c r="I770" s="686">
        <f>I768+F769</f>
        <v>3651</v>
      </c>
      <c r="J770" s="647">
        <v>222.333</v>
      </c>
      <c r="K770" s="728">
        <f>F769+F771</f>
        <v>813.99599999999998</v>
      </c>
      <c r="L770" s="728">
        <f>K770/2</f>
        <v>406.99799999999999</v>
      </c>
      <c r="M770" s="647">
        <v>101</v>
      </c>
      <c r="N770" s="647">
        <v>152</v>
      </c>
      <c r="O770" s="647">
        <v>253</v>
      </c>
      <c r="P770" s="647">
        <v>129</v>
      </c>
      <c r="Q770" s="647">
        <v>164</v>
      </c>
      <c r="R770" s="647">
        <v>293</v>
      </c>
      <c r="S770" s="647" t="s">
        <v>2629</v>
      </c>
      <c r="T770" s="647" t="s">
        <v>2630</v>
      </c>
      <c r="U770" s="651">
        <v>539400.13600000006</v>
      </c>
      <c r="V770" s="651">
        <v>2432858.6209999998</v>
      </c>
      <c r="W770" s="662"/>
      <c r="X770" s="669" t="s">
        <v>194</v>
      </c>
      <c r="Y770" s="669" t="s">
        <v>194</v>
      </c>
      <c r="Z770" s="669" t="s">
        <v>194</v>
      </c>
      <c r="AA770" s="669" t="s">
        <v>194</v>
      </c>
    </row>
    <row r="771" spans="1:28" ht="31" customHeight="1" x14ac:dyDescent="0.35">
      <c r="A771" s="281"/>
      <c r="B771" s="647" t="s">
        <v>186</v>
      </c>
      <c r="C771" s="647"/>
      <c r="D771" s="647"/>
      <c r="E771" s="647"/>
      <c r="F771" s="650">
        <v>393.99599999999998</v>
      </c>
      <c r="G771" s="686"/>
      <c r="H771" s="647"/>
      <c r="I771" s="686"/>
      <c r="J771" s="647"/>
      <c r="K771" s="728"/>
      <c r="L771" s="728"/>
      <c r="M771" s="647"/>
      <c r="N771" s="647"/>
      <c r="O771" s="647"/>
      <c r="P771" s="647"/>
      <c r="Q771" s="647"/>
      <c r="R771" s="647"/>
      <c r="S771" s="647"/>
      <c r="T771" s="647"/>
      <c r="U771" s="651"/>
      <c r="V771" s="651"/>
      <c r="W771" s="664" t="s">
        <v>196</v>
      </c>
      <c r="X771" s="669"/>
      <c r="Y771" s="669"/>
      <c r="Z771" s="669"/>
      <c r="AA771" s="669"/>
      <c r="AB771" s="302" t="s">
        <v>1578</v>
      </c>
    </row>
    <row r="772" spans="1:28" ht="31" customHeight="1" x14ac:dyDescent="0.35">
      <c r="A772" s="289">
        <v>382</v>
      </c>
      <c r="B772" s="647" t="s">
        <v>186</v>
      </c>
      <c r="C772" s="647" t="s">
        <v>1579</v>
      </c>
      <c r="D772" s="647" t="s">
        <v>120</v>
      </c>
      <c r="E772" s="647" t="s">
        <v>186</v>
      </c>
      <c r="F772" s="650"/>
      <c r="G772" s="686"/>
      <c r="H772" s="647">
        <v>62.83</v>
      </c>
      <c r="I772" s="686">
        <f>I770+F771</f>
        <v>4044.9960000000001</v>
      </c>
      <c r="J772" s="647">
        <v>223.17400000000001</v>
      </c>
      <c r="K772" s="728">
        <f>F771+F773</f>
        <v>691.19499999999994</v>
      </c>
      <c r="L772" s="728">
        <f>K772/2</f>
        <v>345.59749999999997</v>
      </c>
      <c r="M772" s="647">
        <v>243</v>
      </c>
      <c r="N772" s="647">
        <v>102</v>
      </c>
      <c r="O772" s="647">
        <v>344</v>
      </c>
      <c r="P772" s="647">
        <v>231</v>
      </c>
      <c r="Q772" s="647">
        <v>114</v>
      </c>
      <c r="R772" s="647">
        <v>345</v>
      </c>
      <c r="S772" s="647" t="s">
        <v>1580</v>
      </c>
      <c r="T772" s="647" t="s">
        <v>1581</v>
      </c>
      <c r="U772" s="651">
        <v>539775.353</v>
      </c>
      <c r="V772" s="651">
        <v>2432738.432</v>
      </c>
      <c r="W772" s="662"/>
      <c r="X772" s="669" t="s">
        <v>194</v>
      </c>
      <c r="Y772" s="669" t="s">
        <v>194</v>
      </c>
      <c r="Z772" s="669" t="s">
        <v>194</v>
      </c>
      <c r="AA772" s="669" t="s">
        <v>194</v>
      </c>
    </row>
    <row r="773" spans="1:28" ht="31" customHeight="1" x14ac:dyDescent="0.35">
      <c r="A773" s="281"/>
      <c r="B773" s="647" t="s">
        <v>186</v>
      </c>
      <c r="C773" s="647"/>
      <c r="D773" s="647"/>
      <c r="E773" s="647"/>
      <c r="F773" s="650">
        <v>297.19900000000001</v>
      </c>
      <c r="G773" s="686"/>
      <c r="H773" s="647"/>
      <c r="I773" s="686"/>
      <c r="J773" s="647"/>
      <c r="K773" s="728"/>
      <c r="L773" s="728"/>
      <c r="M773" s="647"/>
      <c r="N773" s="647"/>
      <c r="O773" s="647"/>
      <c r="P773" s="647"/>
      <c r="Q773" s="647"/>
      <c r="R773" s="647"/>
      <c r="S773" s="647"/>
      <c r="T773" s="647"/>
      <c r="U773" s="651"/>
      <c r="V773" s="651"/>
      <c r="W773" s="662"/>
      <c r="X773" s="669"/>
      <c r="Y773" s="669"/>
      <c r="Z773" s="669"/>
      <c r="AA773" s="669"/>
    </row>
    <row r="774" spans="1:28" ht="31" customHeight="1" x14ac:dyDescent="0.35">
      <c r="A774" s="289">
        <v>383</v>
      </c>
      <c r="B774" s="647" t="s">
        <v>1582</v>
      </c>
      <c r="C774" s="647" t="s">
        <v>1583</v>
      </c>
      <c r="D774" s="647" t="s">
        <v>919</v>
      </c>
      <c r="E774" s="647" t="s">
        <v>1584</v>
      </c>
      <c r="F774" s="650"/>
      <c r="G774" s="656">
        <f>SUM(F752:F774)</f>
        <v>4342.1949999999997</v>
      </c>
      <c r="H774" s="647">
        <v>51.32</v>
      </c>
      <c r="I774" s="686">
        <f>I772+F773</f>
        <v>4342.1949999999997</v>
      </c>
      <c r="J774" s="647">
        <v>237.01599999999999</v>
      </c>
      <c r="K774" s="665">
        <v>619.19600000000003</v>
      </c>
      <c r="L774" s="665">
        <v>309.59800000000001</v>
      </c>
      <c r="M774" s="647">
        <v>196</v>
      </c>
      <c r="N774" s="647">
        <v>272</v>
      </c>
      <c r="O774" s="647">
        <v>468</v>
      </c>
      <c r="P774" s="647">
        <v>184</v>
      </c>
      <c r="Q774" s="647">
        <v>234</v>
      </c>
      <c r="R774" s="647">
        <v>418</v>
      </c>
      <c r="S774" s="647" t="s">
        <v>1585</v>
      </c>
      <c r="T774" s="647" t="s">
        <v>1586</v>
      </c>
      <c r="U774" s="651">
        <v>540058.38600000006</v>
      </c>
      <c r="V774" s="651">
        <v>2432647.7710000002</v>
      </c>
      <c r="W774" s="662"/>
      <c r="X774" s="669" t="s">
        <v>194</v>
      </c>
      <c r="Y774" s="669" t="s">
        <v>194</v>
      </c>
      <c r="Z774" s="669" t="s">
        <v>194</v>
      </c>
      <c r="AA774" s="669" t="s">
        <v>194</v>
      </c>
    </row>
    <row r="775" spans="1:28" ht="31" customHeight="1" x14ac:dyDescent="0.35">
      <c r="A775" s="281"/>
      <c r="B775" s="700" t="s">
        <v>186</v>
      </c>
      <c r="C775" s="643"/>
      <c r="D775" s="643"/>
      <c r="E775" s="700"/>
      <c r="F775" s="686">
        <v>322</v>
      </c>
      <c r="G775" s="666"/>
      <c r="H775" s="656"/>
      <c r="I775" s="686"/>
      <c r="J775" s="700"/>
      <c r="K775" s="708"/>
      <c r="L775" s="709"/>
      <c r="M775" s="700"/>
      <c r="N775" s="700"/>
      <c r="O775" s="700"/>
      <c r="P775" s="700"/>
      <c r="Q775" s="700"/>
      <c r="R775" s="700"/>
      <c r="S775" s="700"/>
      <c r="T775" s="700"/>
      <c r="U775" s="726"/>
      <c r="V775" s="726"/>
      <c r="W775" s="711"/>
      <c r="X775" s="669"/>
      <c r="Y775" s="669"/>
      <c r="Z775" s="669"/>
      <c r="AA775" s="669"/>
    </row>
    <row r="776" spans="1:28" ht="31" customHeight="1" x14ac:dyDescent="0.35">
      <c r="A776" s="289">
        <v>384</v>
      </c>
      <c r="B776" s="700" t="s">
        <v>186</v>
      </c>
      <c r="C776" s="643" t="s">
        <v>1587</v>
      </c>
      <c r="D776" s="643" t="s">
        <v>438</v>
      </c>
      <c r="E776" s="700" t="s">
        <v>186</v>
      </c>
      <c r="F776" s="686"/>
      <c r="G776" s="666"/>
      <c r="H776" s="656">
        <v>57.32</v>
      </c>
      <c r="I776" s="686">
        <f>I774+F775</f>
        <v>4664.1949999999997</v>
      </c>
      <c r="J776" s="700">
        <v>212.499</v>
      </c>
      <c r="K776" s="686">
        <f t="shared" ref="K776:K826" si="458">F777+F775</f>
        <v>773</v>
      </c>
      <c r="L776" s="656">
        <f t="shared" ref="L776:L828" si="459">K776/2</f>
        <v>386.5</v>
      </c>
      <c r="M776" s="700">
        <v>51</v>
      </c>
      <c r="N776" s="700">
        <v>286</v>
      </c>
      <c r="O776" s="700">
        <v>336</v>
      </c>
      <c r="P776" s="700">
        <v>89</v>
      </c>
      <c r="Q776" s="700">
        <v>272</v>
      </c>
      <c r="R776" s="700">
        <v>361</v>
      </c>
      <c r="S776" s="700" t="s">
        <v>1588</v>
      </c>
      <c r="T776" s="700" t="s">
        <v>1589</v>
      </c>
      <c r="U776" s="726">
        <v>540362.15099999995</v>
      </c>
      <c r="V776" s="726">
        <v>2432540.9500000002</v>
      </c>
      <c r="W776" s="711" t="s">
        <v>2744</v>
      </c>
      <c r="X776" s="669" t="s">
        <v>194</v>
      </c>
      <c r="Y776" s="669" t="s">
        <v>194</v>
      </c>
      <c r="Z776" s="669" t="s">
        <v>194</v>
      </c>
      <c r="AA776" s="669" t="s">
        <v>194</v>
      </c>
    </row>
    <row r="777" spans="1:28" ht="31" customHeight="1" x14ac:dyDescent="0.35">
      <c r="A777" s="281"/>
      <c r="B777" s="700" t="s">
        <v>186</v>
      </c>
      <c r="C777" s="643"/>
      <c r="D777" s="643"/>
      <c r="E777" s="700"/>
      <c r="F777" s="686">
        <v>451</v>
      </c>
      <c r="G777" s="666"/>
      <c r="H777" s="656"/>
      <c r="I777" s="686"/>
      <c r="J777" s="700"/>
      <c r="K777" s="708"/>
      <c r="L777" s="709"/>
      <c r="M777" s="700"/>
      <c r="N777" s="700"/>
      <c r="O777" s="700"/>
      <c r="P777" s="700"/>
      <c r="Q777" s="700"/>
      <c r="R777" s="700"/>
      <c r="S777" s="700"/>
      <c r="T777" s="700"/>
      <c r="U777" s="726"/>
      <c r="V777" s="726"/>
      <c r="W777" s="711" t="s">
        <v>1590</v>
      </c>
      <c r="X777" s="669"/>
      <c r="Y777" s="669"/>
      <c r="Z777" s="669"/>
      <c r="AA777" s="669"/>
    </row>
    <row r="778" spans="1:28" ht="31" customHeight="1" x14ac:dyDescent="0.35">
      <c r="A778" s="289">
        <v>385</v>
      </c>
      <c r="B778" s="700" t="s">
        <v>186</v>
      </c>
      <c r="C778" s="643" t="s">
        <v>1591</v>
      </c>
      <c r="D778" s="643" t="s">
        <v>45</v>
      </c>
      <c r="E778" s="700" t="s">
        <v>186</v>
      </c>
      <c r="F778" s="686"/>
      <c r="G778" s="666"/>
      <c r="H778" s="656">
        <v>53.83</v>
      </c>
      <c r="I778" s="686">
        <f>I776+F777</f>
        <v>5115.1949999999997</v>
      </c>
      <c r="J778" s="700">
        <v>206.32300000000001</v>
      </c>
      <c r="K778" s="686">
        <f t="shared" si="458"/>
        <v>830.154</v>
      </c>
      <c r="L778" s="656">
        <f t="shared" si="459"/>
        <v>415.077</v>
      </c>
      <c r="M778" s="700">
        <v>167</v>
      </c>
      <c r="N778" s="700">
        <v>193</v>
      </c>
      <c r="O778" s="700">
        <v>360</v>
      </c>
      <c r="P778" s="700">
        <v>181</v>
      </c>
      <c r="Q778" s="700">
        <v>192</v>
      </c>
      <c r="R778" s="700">
        <v>373</v>
      </c>
      <c r="S778" s="700" t="s">
        <v>1592</v>
      </c>
      <c r="T778" s="700" t="s">
        <v>1593</v>
      </c>
      <c r="U778" s="726">
        <v>540787.61100000003</v>
      </c>
      <c r="V778" s="726">
        <v>2432391.3339999998</v>
      </c>
      <c r="W778" s="711" t="s">
        <v>1594</v>
      </c>
      <c r="X778" s="669" t="s">
        <v>194</v>
      </c>
      <c r="Y778" s="669" t="s">
        <v>194</v>
      </c>
      <c r="Z778" s="669" t="s">
        <v>194</v>
      </c>
      <c r="AA778" s="669" t="s">
        <v>194</v>
      </c>
    </row>
    <row r="779" spans="1:28" ht="31" customHeight="1" x14ac:dyDescent="0.35">
      <c r="A779" s="281"/>
      <c r="B779" s="700" t="s">
        <v>186</v>
      </c>
      <c r="C779" s="643"/>
      <c r="D779" s="643"/>
      <c r="E779" s="700"/>
      <c r="F779" s="686">
        <v>379.154</v>
      </c>
      <c r="G779" s="666"/>
      <c r="H779" s="656"/>
      <c r="I779" s="686"/>
      <c r="J779" s="700"/>
      <c r="K779" s="708"/>
      <c r="L779" s="709"/>
      <c r="M779" s="700"/>
      <c r="N779" s="700"/>
      <c r="O779" s="700"/>
      <c r="P779" s="700"/>
      <c r="Q779" s="700"/>
      <c r="R779" s="700"/>
      <c r="S779" s="700"/>
      <c r="T779" s="700"/>
      <c r="U779" s="726"/>
      <c r="V779" s="726"/>
      <c r="W779" s="711"/>
      <c r="X779" s="669"/>
      <c r="Y779" s="669"/>
      <c r="Z779" s="669"/>
      <c r="AA779" s="669"/>
    </row>
    <row r="780" spans="1:28" ht="31" customHeight="1" x14ac:dyDescent="0.35">
      <c r="A780" s="289">
        <v>386</v>
      </c>
      <c r="B780" s="700" t="s">
        <v>1595</v>
      </c>
      <c r="C780" s="643" t="s">
        <v>1596</v>
      </c>
      <c r="D780" s="643" t="s">
        <v>346</v>
      </c>
      <c r="E780" s="700" t="s">
        <v>1597</v>
      </c>
      <c r="F780" s="686"/>
      <c r="G780" s="686">
        <f>SUM(F775:F779)</f>
        <v>1152.154</v>
      </c>
      <c r="H780" s="656">
        <v>48.32</v>
      </c>
      <c r="I780" s="686">
        <f>I778+F779</f>
        <v>5494.3490000000002</v>
      </c>
      <c r="J780" s="700">
        <v>205.79900000000001</v>
      </c>
      <c r="K780" s="686">
        <f t="shared" si="458"/>
        <v>744.154</v>
      </c>
      <c r="L780" s="656">
        <f t="shared" si="459"/>
        <v>372.077</v>
      </c>
      <c r="M780" s="700">
        <v>187</v>
      </c>
      <c r="N780" s="700">
        <v>209</v>
      </c>
      <c r="O780" s="700">
        <v>397</v>
      </c>
      <c r="P780" s="700">
        <v>188</v>
      </c>
      <c r="Q780" s="700">
        <v>203</v>
      </c>
      <c r="R780" s="700">
        <v>391</v>
      </c>
      <c r="S780" s="700" t="s">
        <v>1598</v>
      </c>
      <c r="T780" s="700" t="s">
        <v>1599</v>
      </c>
      <c r="U780" s="726">
        <v>541145.29399999999</v>
      </c>
      <c r="V780" s="726">
        <v>2432265.5529999998</v>
      </c>
      <c r="W780" s="711" t="s">
        <v>1594</v>
      </c>
      <c r="X780" s="669" t="s">
        <v>194</v>
      </c>
      <c r="Y780" s="669" t="s">
        <v>194</v>
      </c>
      <c r="Z780" s="669" t="s">
        <v>194</v>
      </c>
      <c r="AA780" s="669" t="s">
        <v>194</v>
      </c>
    </row>
    <row r="781" spans="1:28" ht="31" customHeight="1" x14ac:dyDescent="0.35">
      <c r="A781" s="281"/>
      <c r="B781" s="700" t="s">
        <v>186</v>
      </c>
      <c r="C781" s="643"/>
      <c r="D781" s="643"/>
      <c r="E781" s="700"/>
      <c r="F781" s="686">
        <v>365</v>
      </c>
      <c r="G781" s="667"/>
      <c r="H781" s="656"/>
      <c r="I781" s="686"/>
      <c r="J781" s="700"/>
      <c r="K781" s="708"/>
      <c r="L781" s="709"/>
      <c r="M781" s="700"/>
      <c r="N781" s="700"/>
      <c r="O781" s="700"/>
      <c r="P781" s="700"/>
      <c r="Q781" s="700"/>
      <c r="R781" s="700"/>
      <c r="S781" s="700"/>
      <c r="T781" s="700"/>
      <c r="U781" s="726"/>
      <c r="V781" s="726"/>
      <c r="W781" s="711" t="s">
        <v>1601</v>
      </c>
      <c r="X781" s="669"/>
      <c r="Y781" s="669"/>
      <c r="Z781" s="669"/>
      <c r="AA781" s="669"/>
    </row>
    <row r="782" spans="1:28" ht="31" customHeight="1" x14ac:dyDescent="0.35">
      <c r="A782" s="289">
        <v>387</v>
      </c>
      <c r="B782" s="700" t="s">
        <v>186</v>
      </c>
      <c r="C782" s="643" t="s">
        <v>1602</v>
      </c>
      <c r="D782" s="643" t="s">
        <v>45</v>
      </c>
      <c r="E782" s="700" t="s">
        <v>186</v>
      </c>
      <c r="F782" s="686"/>
      <c r="G782" s="667"/>
      <c r="H782" s="656">
        <v>53.83</v>
      </c>
      <c r="I782" s="686">
        <f>I780+F781</f>
        <v>5859.3490000000002</v>
      </c>
      <c r="J782" s="700">
        <v>200.37799999999999</v>
      </c>
      <c r="K782" s="686">
        <f t="shared" si="458"/>
        <v>736</v>
      </c>
      <c r="L782" s="656">
        <f t="shared" si="459"/>
        <v>368</v>
      </c>
      <c r="M782" s="700">
        <v>156</v>
      </c>
      <c r="N782" s="700">
        <v>203</v>
      </c>
      <c r="O782" s="700">
        <v>359</v>
      </c>
      <c r="P782" s="700">
        <v>163</v>
      </c>
      <c r="Q782" s="700">
        <v>199</v>
      </c>
      <c r="R782" s="700">
        <v>362</v>
      </c>
      <c r="S782" s="700" t="s">
        <v>1603</v>
      </c>
      <c r="T782" s="700" t="s">
        <v>1604</v>
      </c>
      <c r="U782" s="726">
        <v>541462.45799999998</v>
      </c>
      <c r="V782" s="726">
        <v>2432084.91</v>
      </c>
      <c r="W782" s="711" t="s">
        <v>1600</v>
      </c>
      <c r="X782" s="669" t="s">
        <v>194</v>
      </c>
      <c r="Y782" s="669" t="s">
        <v>194</v>
      </c>
      <c r="Z782" s="669" t="s">
        <v>194</v>
      </c>
      <c r="AA782" s="669" t="s">
        <v>194</v>
      </c>
    </row>
    <row r="783" spans="1:28" ht="31" customHeight="1" x14ac:dyDescent="0.35">
      <c r="A783" s="281"/>
      <c r="B783" s="700" t="s">
        <v>186</v>
      </c>
      <c r="C783" s="643"/>
      <c r="D783" s="643"/>
      <c r="E783" s="700"/>
      <c r="F783" s="686">
        <v>371</v>
      </c>
      <c r="G783" s="667"/>
      <c r="H783" s="656"/>
      <c r="I783" s="686"/>
      <c r="J783" s="700"/>
      <c r="K783" s="708"/>
      <c r="L783" s="709"/>
      <c r="M783" s="700"/>
      <c r="N783" s="700"/>
      <c r="O783" s="700"/>
      <c r="P783" s="700"/>
      <c r="Q783" s="700"/>
      <c r="R783" s="700"/>
      <c r="S783" s="700"/>
      <c r="T783" s="700"/>
      <c r="U783" s="726"/>
      <c r="V783" s="726"/>
      <c r="W783" s="711" t="s">
        <v>715</v>
      </c>
      <c r="X783" s="669"/>
      <c r="Y783" s="669"/>
      <c r="Z783" s="669"/>
      <c r="AA783" s="669"/>
    </row>
    <row r="784" spans="1:28" ht="31" customHeight="1" x14ac:dyDescent="0.35">
      <c r="A784" s="289">
        <v>388</v>
      </c>
      <c r="B784" s="700" t="s">
        <v>186</v>
      </c>
      <c r="C784" s="643" t="s">
        <v>57</v>
      </c>
      <c r="D784" s="643" t="s">
        <v>45</v>
      </c>
      <c r="E784" s="700" t="s">
        <v>186</v>
      </c>
      <c r="F784" s="686"/>
      <c r="G784" s="667"/>
      <c r="H784" s="656">
        <v>53.83</v>
      </c>
      <c r="I784" s="686">
        <f>I782+F783</f>
        <v>6230.3490000000002</v>
      </c>
      <c r="J784" s="700">
        <v>196.89500000000001</v>
      </c>
      <c r="K784" s="686">
        <f t="shared" si="458"/>
        <v>766</v>
      </c>
      <c r="L784" s="656">
        <f t="shared" si="459"/>
        <v>383</v>
      </c>
      <c r="M784" s="700">
        <v>169</v>
      </c>
      <c r="N784" s="700">
        <v>160</v>
      </c>
      <c r="O784" s="700">
        <v>329</v>
      </c>
      <c r="P784" s="700">
        <v>173</v>
      </c>
      <c r="Q784" s="700">
        <v>170</v>
      </c>
      <c r="R784" s="700">
        <v>343</v>
      </c>
      <c r="S784" s="700" t="s">
        <v>1605</v>
      </c>
      <c r="T784" s="700" t="s">
        <v>1606</v>
      </c>
      <c r="U784" s="726">
        <v>541784.83600000001</v>
      </c>
      <c r="V784" s="726">
        <v>2431901.2969999998</v>
      </c>
      <c r="W784" s="711" t="s">
        <v>1600</v>
      </c>
      <c r="X784" s="669" t="s">
        <v>194</v>
      </c>
      <c r="Y784" s="669" t="s">
        <v>194</v>
      </c>
      <c r="Z784" s="669" t="s">
        <v>194</v>
      </c>
      <c r="AA784" s="669" t="s">
        <v>194</v>
      </c>
    </row>
    <row r="785" spans="1:28" ht="31" customHeight="1" x14ac:dyDescent="0.35">
      <c r="A785" s="281"/>
      <c r="B785" s="700" t="s">
        <v>186</v>
      </c>
      <c r="C785" s="643"/>
      <c r="D785" s="643"/>
      <c r="E785" s="700"/>
      <c r="F785" s="686">
        <v>395</v>
      </c>
      <c r="G785" s="667"/>
      <c r="H785" s="656"/>
      <c r="I785" s="686"/>
      <c r="J785" s="700"/>
      <c r="K785" s="708"/>
      <c r="L785" s="709"/>
      <c r="M785" s="700"/>
      <c r="N785" s="700"/>
      <c r="O785" s="700"/>
      <c r="P785" s="700"/>
      <c r="Q785" s="700"/>
      <c r="R785" s="700"/>
      <c r="S785" s="700"/>
      <c r="T785" s="700"/>
      <c r="U785" s="726"/>
      <c r="V785" s="726"/>
      <c r="W785" s="711" t="s">
        <v>511</v>
      </c>
      <c r="X785" s="669"/>
      <c r="Y785" s="669"/>
      <c r="Z785" s="669"/>
      <c r="AA785" s="669"/>
    </row>
    <row r="786" spans="1:28" ht="31" customHeight="1" x14ac:dyDescent="0.35">
      <c r="A786" s="289">
        <v>389</v>
      </c>
      <c r="B786" s="700" t="s">
        <v>186</v>
      </c>
      <c r="C786" s="643" t="s">
        <v>1607</v>
      </c>
      <c r="D786" s="643" t="s">
        <v>120</v>
      </c>
      <c r="E786" s="700" t="s">
        <v>186</v>
      </c>
      <c r="F786" s="686"/>
      <c r="G786" s="667"/>
      <c r="H786" s="656">
        <v>62.83</v>
      </c>
      <c r="I786" s="686">
        <f>I784+F785</f>
        <v>6625.3490000000002</v>
      </c>
      <c r="J786" s="700">
        <v>196.20099999999999</v>
      </c>
      <c r="K786" s="686">
        <f t="shared" si="458"/>
        <v>844</v>
      </c>
      <c r="L786" s="656">
        <f t="shared" si="459"/>
        <v>422</v>
      </c>
      <c r="M786" s="700">
        <v>236</v>
      </c>
      <c r="N786" s="700">
        <v>270</v>
      </c>
      <c r="O786" s="700">
        <v>506</v>
      </c>
      <c r="P786" s="700">
        <v>227</v>
      </c>
      <c r="Q786" s="700">
        <v>259</v>
      </c>
      <c r="R786" s="700">
        <v>486</v>
      </c>
      <c r="S786" s="700" t="s">
        <v>1608</v>
      </c>
      <c r="T786" s="700" t="s">
        <v>1609</v>
      </c>
      <c r="U786" s="726">
        <v>542128.06799999997</v>
      </c>
      <c r="V786" s="726">
        <v>2431705.8059999999</v>
      </c>
      <c r="W786" s="711" t="s">
        <v>1600</v>
      </c>
      <c r="X786" s="669" t="s">
        <v>194</v>
      </c>
      <c r="Y786" s="669" t="s">
        <v>194</v>
      </c>
      <c r="Z786" s="669" t="s">
        <v>194</v>
      </c>
      <c r="AA786" s="669" t="s">
        <v>194</v>
      </c>
    </row>
    <row r="787" spans="1:28" ht="31" customHeight="1" x14ac:dyDescent="0.35">
      <c r="A787" s="281"/>
      <c r="B787" s="700" t="s">
        <v>186</v>
      </c>
      <c r="C787" s="643"/>
      <c r="D787" s="643"/>
      <c r="E787" s="700"/>
      <c r="F787" s="686">
        <v>449</v>
      </c>
      <c r="G787" s="667"/>
      <c r="H787" s="656"/>
      <c r="I787" s="686"/>
      <c r="J787" s="700"/>
      <c r="K787" s="708"/>
      <c r="L787" s="709"/>
      <c r="M787" s="700"/>
      <c r="N787" s="700"/>
      <c r="O787" s="700"/>
      <c r="P787" s="700"/>
      <c r="Q787" s="700"/>
      <c r="R787" s="700"/>
      <c r="S787" s="700"/>
      <c r="T787" s="700"/>
      <c r="U787" s="726"/>
      <c r="V787" s="726"/>
      <c r="W787" s="660" t="s">
        <v>2745</v>
      </c>
      <c r="X787" s="669"/>
      <c r="Y787" s="669"/>
      <c r="Z787" s="669"/>
      <c r="AA787" s="669"/>
    </row>
    <row r="788" spans="1:28" ht="31" customHeight="1" x14ac:dyDescent="0.35">
      <c r="A788" s="289">
        <v>390</v>
      </c>
      <c r="B788" s="700" t="s">
        <v>186</v>
      </c>
      <c r="C788" s="643" t="s">
        <v>1610</v>
      </c>
      <c r="D788" s="643" t="s">
        <v>45</v>
      </c>
      <c r="E788" s="700" t="s">
        <v>186</v>
      </c>
      <c r="F788" s="686"/>
      <c r="G788" s="667"/>
      <c r="H788" s="656">
        <v>53.83</v>
      </c>
      <c r="I788" s="686">
        <f>I786+F787</f>
        <v>7074.3490000000002</v>
      </c>
      <c r="J788" s="700">
        <v>194.04</v>
      </c>
      <c r="K788" s="686">
        <f t="shared" si="458"/>
        <v>843.57600000000002</v>
      </c>
      <c r="L788" s="656">
        <f t="shared" si="459"/>
        <v>421.78800000000001</v>
      </c>
      <c r="M788" s="700">
        <v>180</v>
      </c>
      <c r="N788" s="700">
        <v>184</v>
      </c>
      <c r="O788" s="700">
        <v>364</v>
      </c>
      <c r="P788" s="700">
        <v>192</v>
      </c>
      <c r="Q788" s="700">
        <v>188</v>
      </c>
      <c r="R788" s="700">
        <v>380</v>
      </c>
      <c r="S788" s="700" t="s">
        <v>1611</v>
      </c>
      <c r="T788" s="700" t="s">
        <v>1612</v>
      </c>
      <c r="U788" s="726">
        <v>542518.223</v>
      </c>
      <c r="V788" s="726">
        <v>2431483.59</v>
      </c>
      <c r="W788" s="711" t="s">
        <v>1600</v>
      </c>
      <c r="X788" s="669" t="s">
        <v>194</v>
      </c>
      <c r="Y788" s="669" t="s">
        <v>194</v>
      </c>
      <c r="Z788" s="669" t="s">
        <v>194</v>
      </c>
      <c r="AA788" s="669" t="s">
        <v>194</v>
      </c>
    </row>
    <row r="789" spans="1:28" ht="31" customHeight="1" x14ac:dyDescent="0.35">
      <c r="A789" s="281"/>
      <c r="B789" s="700" t="s">
        <v>186</v>
      </c>
      <c r="C789" s="643"/>
      <c r="D789" s="643"/>
      <c r="E789" s="700"/>
      <c r="F789" s="686">
        <v>394.57600000000002</v>
      </c>
      <c r="G789" s="667"/>
      <c r="H789" s="656"/>
      <c r="I789" s="686"/>
      <c r="J789" s="700"/>
      <c r="K789" s="708"/>
      <c r="L789" s="709"/>
      <c r="M789" s="700"/>
      <c r="N789" s="700"/>
      <c r="O789" s="700"/>
      <c r="P789" s="700"/>
      <c r="Q789" s="700"/>
      <c r="R789" s="700"/>
      <c r="S789" s="700"/>
      <c r="T789" s="700"/>
      <c r="U789" s="726"/>
      <c r="V789" s="726"/>
      <c r="W789" s="711" t="s">
        <v>1600</v>
      </c>
      <c r="X789" s="669"/>
      <c r="Y789" s="669"/>
      <c r="Z789" s="669"/>
      <c r="AA789" s="669"/>
    </row>
    <row r="790" spans="1:28" ht="31" customHeight="1" x14ac:dyDescent="0.35">
      <c r="A790" s="289">
        <v>391</v>
      </c>
      <c r="B790" s="700" t="s">
        <v>1613</v>
      </c>
      <c r="C790" s="643" t="s">
        <v>1614</v>
      </c>
      <c r="D790" s="643" t="s">
        <v>346</v>
      </c>
      <c r="E790" s="700" t="s">
        <v>1615</v>
      </c>
      <c r="F790" s="686"/>
      <c r="G790" s="686">
        <f>SUM(F781:F789)</f>
        <v>1974.576</v>
      </c>
      <c r="H790" s="656">
        <v>48.32</v>
      </c>
      <c r="I790" s="686">
        <f>I788+F789</f>
        <v>7468.9250000000002</v>
      </c>
      <c r="J790" s="700">
        <v>197.06100000000001</v>
      </c>
      <c r="K790" s="686">
        <f t="shared" si="458"/>
        <v>849.57600000000002</v>
      </c>
      <c r="L790" s="656">
        <f t="shared" si="459"/>
        <v>424.78800000000001</v>
      </c>
      <c r="M790" s="700">
        <v>211</v>
      </c>
      <c r="N790" s="700">
        <v>210</v>
      </c>
      <c r="O790" s="700">
        <v>422</v>
      </c>
      <c r="P790" s="700">
        <v>208</v>
      </c>
      <c r="Q790" s="700">
        <v>215</v>
      </c>
      <c r="R790" s="700">
        <v>423</v>
      </c>
      <c r="S790" s="700" t="s">
        <v>1616</v>
      </c>
      <c r="T790" s="700" t="s">
        <v>1617</v>
      </c>
      <c r="U790" s="726">
        <v>542861.08700000006</v>
      </c>
      <c r="V790" s="726">
        <v>2431288.3089999999</v>
      </c>
      <c r="W790" s="711" t="s">
        <v>1600</v>
      </c>
      <c r="X790" s="669" t="s">
        <v>194</v>
      </c>
      <c r="Y790" s="669" t="s">
        <v>194</v>
      </c>
      <c r="Z790" s="669" t="s">
        <v>194</v>
      </c>
      <c r="AA790" s="669" t="s">
        <v>194</v>
      </c>
    </row>
    <row r="791" spans="1:28" ht="31" customHeight="1" x14ac:dyDescent="0.35">
      <c r="A791" s="281"/>
      <c r="B791" s="700" t="s">
        <v>186</v>
      </c>
      <c r="C791" s="643"/>
      <c r="D791" s="643"/>
      <c r="E791" s="700"/>
      <c r="F791" s="686">
        <v>455</v>
      </c>
      <c r="G791" s="667"/>
      <c r="H791" s="656"/>
      <c r="I791" s="686"/>
      <c r="J791" s="700"/>
      <c r="K791" s="708"/>
      <c r="L791" s="709"/>
      <c r="M791" s="700"/>
      <c r="N791" s="700"/>
      <c r="O791" s="700"/>
      <c r="P791" s="700"/>
      <c r="Q791" s="700"/>
      <c r="R791" s="700"/>
      <c r="S791" s="700"/>
      <c r="T791" s="700"/>
      <c r="U791" s="726"/>
      <c r="V791" s="726"/>
      <c r="W791" s="711" t="s">
        <v>1618</v>
      </c>
      <c r="X791" s="669"/>
      <c r="Y791" s="669"/>
      <c r="Z791" s="669"/>
      <c r="AA791" s="669"/>
    </row>
    <row r="792" spans="1:28" ht="31" customHeight="1" x14ac:dyDescent="0.35">
      <c r="A792" s="289">
        <v>392</v>
      </c>
      <c r="B792" s="700" t="s">
        <v>186</v>
      </c>
      <c r="C792" s="643" t="s">
        <v>1619</v>
      </c>
      <c r="D792" s="643" t="s">
        <v>65</v>
      </c>
      <c r="E792" s="700" t="s">
        <v>186</v>
      </c>
      <c r="F792" s="686"/>
      <c r="G792" s="667"/>
      <c r="H792" s="656">
        <v>59.83</v>
      </c>
      <c r="I792" s="686">
        <f>I790+F791</f>
        <v>7923.9250000000002</v>
      </c>
      <c r="J792" s="700">
        <v>195.495</v>
      </c>
      <c r="K792" s="686">
        <f t="shared" si="458"/>
        <v>848</v>
      </c>
      <c r="L792" s="656">
        <f t="shared" si="459"/>
        <v>424</v>
      </c>
      <c r="M792" s="700">
        <v>246</v>
      </c>
      <c r="N792" s="700">
        <v>186</v>
      </c>
      <c r="O792" s="700">
        <v>432</v>
      </c>
      <c r="P792" s="700">
        <v>242</v>
      </c>
      <c r="Q792" s="700">
        <v>189</v>
      </c>
      <c r="R792" s="700">
        <v>431</v>
      </c>
      <c r="S792" s="700" t="s">
        <v>1620</v>
      </c>
      <c r="T792" s="700" t="s">
        <v>1621</v>
      </c>
      <c r="U792" s="726">
        <v>543297.74899999995</v>
      </c>
      <c r="V792" s="726">
        <v>2431160.4369999999</v>
      </c>
      <c r="W792" s="731" t="s">
        <v>1622</v>
      </c>
      <c r="X792" s="669" t="s">
        <v>194</v>
      </c>
      <c r="Y792" s="669" t="s">
        <v>194</v>
      </c>
      <c r="Z792" s="669" t="s">
        <v>194</v>
      </c>
      <c r="AA792" s="669" t="s">
        <v>194</v>
      </c>
    </row>
    <row r="793" spans="1:28" ht="31" customHeight="1" x14ac:dyDescent="0.35">
      <c r="A793" s="281"/>
      <c r="B793" s="700" t="s">
        <v>186</v>
      </c>
      <c r="C793" s="643"/>
      <c r="D793" s="643"/>
      <c r="E793" s="700"/>
      <c r="F793" s="686">
        <v>393</v>
      </c>
      <c r="G793" s="667"/>
      <c r="H793" s="656"/>
      <c r="I793" s="686"/>
      <c r="J793" s="700"/>
      <c r="K793" s="708"/>
      <c r="L793" s="709"/>
      <c r="M793" s="700"/>
      <c r="N793" s="700"/>
      <c r="O793" s="700"/>
      <c r="P793" s="700"/>
      <c r="Q793" s="700"/>
      <c r="R793" s="700"/>
      <c r="S793" s="700"/>
      <c r="T793" s="700"/>
      <c r="U793" s="726"/>
      <c r="V793" s="726"/>
      <c r="W793" s="711" t="s">
        <v>811</v>
      </c>
      <c r="X793" s="669"/>
      <c r="Y793" s="669"/>
      <c r="Z793" s="669"/>
      <c r="AA793" s="669"/>
    </row>
    <row r="794" spans="1:28" ht="31" customHeight="1" x14ac:dyDescent="0.35">
      <c r="A794" s="289">
        <v>393</v>
      </c>
      <c r="B794" s="700" t="s">
        <v>186</v>
      </c>
      <c r="C794" s="643" t="s">
        <v>1623</v>
      </c>
      <c r="D794" s="643" t="s">
        <v>65</v>
      </c>
      <c r="E794" s="700" t="s">
        <v>186</v>
      </c>
      <c r="F794" s="686"/>
      <c r="G794" s="667"/>
      <c r="H794" s="656">
        <v>59.83</v>
      </c>
      <c r="I794" s="686">
        <f>I792+F793</f>
        <v>8316.9249999999993</v>
      </c>
      <c r="J794" s="700">
        <v>197.929</v>
      </c>
      <c r="K794" s="686">
        <f t="shared" si="458"/>
        <v>845</v>
      </c>
      <c r="L794" s="656">
        <f t="shared" si="459"/>
        <v>422.5</v>
      </c>
      <c r="M794" s="700">
        <v>208</v>
      </c>
      <c r="N794" s="700">
        <v>197</v>
      </c>
      <c r="O794" s="700">
        <v>405</v>
      </c>
      <c r="P794" s="700">
        <v>206</v>
      </c>
      <c r="Q794" s="700">
        <v>204</v>
      </c>
      <c r="R794" s="700">
        <v>410</v>
      </c>
      <c r="S794" s="700" t="s">
        <v>1624</v>
      </c>
      <c r="T794" s="700" t="s">
        <v>1625</v>
      </c>
      <c r="U794" s="726">
        <v>543674.91</v>
      </c>
      <c r="V794" s="726">
        <v>2431049.9900000002</v>
      </c>
      <c r="W794" s="711" t="s">
        <v>1622</v>
      </c>
      <c r="X794" s="669" t="s">
        <v>194</v>
      </c>
      <c r="Y794" s="669" t="s">
        <v>194</v>
      </c>
      <c r="Z794" s="669" t="s">
        <v>194</v>
      </c>
      <c r="AA794" s="669" t="s">
        <v>194</v>
      </c>
    </row>
    <row r="795" spans="1:28" ht="31" customHeight="1" x14ac:dyDescent="0.35">
      <c r="A795" s="281"/>
      <c r="B795" s="700" t="s">
        <v>186</v>
      </c>
      <c r="C795" s="643"/>
      <c r="D795" s="643"/>
      <c r="E795" s="700"/>
      <c r="F795" s="686">
        <v>452</v>
      </c>
      <c r="G795" s="667"/>
      <c r="H795" s="656"/>
      <c r="I795" s="686"/>
      <c r="J795" s="700"/>
      <c r="K795" s="708"/>
      <c r="L795" s="709"/>
      <c r="M795" s="700"/>
      <c r="N795" s="700"/>
      <c r="O795" s="700"/>
      <c r="P795" s="700"/>
      <c r="Q795" s="700"/>
      <c r="R795" s="700"/>
      <c r="S795" s="700"/>
      <c r="T795" s="700"/>
      <c r="U795" s="726"/>
      <c r="V795" s="726"/>
      <c r="W795" s="711" t="s">
        <v>645</v>
      </c>
      <c r="X795" s="669"/>
      <c r="Y795" s="669"/>
      <c r="Z795" s="669"/>
      <c r="AA795" s="669"/>
    </row>
    <row r="796" spans="1:28" ht="31" customHeight="1" x14ac:dyDescent="0.35">
      <c r="A796" s="289">
        <v>394</v>
      </c>
      <c r="B796" s="700" t="s">
        <v>186</v>
      </c>
      <c r="C796" s="643" t="s">
        <v>1626</v>
      </c>
      <c r="D796" s="643" t="s">
        <v>120</v>
      </c>
      <c r="E796" s="700" t="s">
        <v>186</v>
      </c>
      <c r="F796" s="686"/>
      <c r="G796" s="667"/>
      <c r="H796" s="656">
        <v>62.83</v>
      </c>
      <c r="I796" s="686">
        <f>I794+F795</f>
        <v>8768.9249999999993</v>
      </c>
      <c r="J796" s="700">
        <v>202.50700000000001</v>
      </c>
      <c r="K796" s="686">
        <f t="shared" si="458"/>
        <v>848</v>
      </c>
      <c r="L796" s="656">
        <f t="shared" si="459"/>
        <v>424</v>
      </c>
      <c r="M796" s="700">
        <v>256</v>
      </c>
      <c r="N796" s="700">
        <v>211</v>
      </c>
      <c r="O796" s="700">
        <v>468</v>
      </c>
      <c r="P796" s="700">
        <v>250</v>
      </c>
      <c r="Q796" s="700">
        <v>209</v>
      </c>
      <c r="R796" s="700">
        <v>459</v>
      </c>
      <c r="S796" s="700" t="s">
        <v>1627</v>
      </c>
      <c r="T796" s="700" t="s">
        <v>1628</v>
      </c>
      <c r="U796" s="726">
        <v>544108.69299999997</v>
      </c>
      <c r="V796" s="726">
        <v>2430922.9610000001</v>
      </c>
      <c r="W796" s="711" t="s">
        <v>1622</v>
      </c>
      <c r="X796" s="669" t="s">
        <v>194</v>
      </c>
      <c r="Y796" s="669" t="s">
        <v>194</v>
      </c>
      <c r="Z796" s="669" t="s">
        <v>194</v>
      </c>
      <c r="AA796" s="669" t="s">
        <v>194</v>
      </c>
    </row>
    <row r="797" spans="1:28" ht="31" customHeight="1" x14ac:dyDescent="0.35">
      <c r="A797" s="281"/>
      <c r="B797" s="700" t="s">
        <v>186</v>
      </c>
      <c r="C797" s="643"/>
      <c r="D797" s="643"/>
      <c r="E797" s="700"/>
      <c r="F797" s="686">
        <v>396</v>
      </c>
      <c r="G797" s="667"/>
      <c r="H797" s="656"/>
      <c r="I797" s="686"/>
      <c r="J797" s="700"/>
      <c r="K797" s="708"/>
      <c r="L797" s="709"/>
      <c r="M797" s="700"/>
      <c r="N797" s="700"/>
      <c r="O797" s="700"/>
      <c r="P797" s="700"/>
      <c r="Q797" s="700"/>
      <c r="R797" s="700"/>
      <c r="S797" s="700"/>
      <c r="T797" s="700"/>
      <c r="U797" s="726"/>
      <c r="V797" s="726"/>
      <c r="W797" s="711" t="s">
        <v>1629</v>
      </c>
      <c r="X797" s="669"/>
      <c r="Y797" s="669"/>
      <c r="Z797" s="669"/>
      <c r="AA797" s="669"/>
      <c r="AB797" s="308" t="s">
        <v>1630</v>
      </c>
    </row>
    <row r="798" spans="1:28" ht="31" customHeight="1" x14ac:dyDescent="0.35">
      <c r="A798" s="289">
        <v>395</v>
      </c>
      <c r="B798" s="700" t="s">
        <v>186</v>
      </c>
      <c r="C798" s="643" t="s">
        <v>58</v>
      </c>
      <c r="D798" s="643" t="s">
        <v>49</v>
      </c>
      <c r="E798" s="700" t="s">
        <v>186</v>
      </c>
      <c r="F798" s="686"/>
      <c r="G798" s="667"/>
      <c r="H798" s="656">
        <v>56.83</v>
      </c>
      <c r="I798" s="686">
        <f>I796+F797</f>
        <v>9164.9249999999993</v>
      </c>
      <c r="J798" s="700">
        <v>205.67</v>
      </c>
      <c r="K798" s="686">
        <f t="shared" si="458"/>
        <v>838</v>
      </c>
      <c r="L798" s="656">
        <f t="shared" si="459"/>
        <v>419</v>
      </c>
      <c r="M798" s="700">
        <v>186</v>
      </c>
      <c r="N798" s="700">
        <v>205</v>
      </c>
      <c r="O798" s="700">
        <v>391</v>
      </c>
      <c r="P798" s="700">
        <v>189</v>
      </c>
      <c r="Q798" s="700">
        <v>209</v>
      </c>
      <c r="R798" s="700">
        <v>398</v>
      </c>
      <c r="S798" s="700" t="s">
        <v>1631</v>
      </c>
      <c r="T798" s="700" t="s">
        <v>1632</v>
      </c>
      <c r="U798" s="726">
        <v>544488.73300000001</v>
      </c>
      <c r="V798" s="726">
        <v>2430811.67</v>
      </c>
      <c r="W798" s="711" t="s">
        <v>1622</v>
      </c>
      <c r="X798" s="669" t="s">
        <v>194</v>
      </c>
      <c r="Y798" s="669" t="s">
        <v>194</v>
      </c>
      <c r="Z798" s="669" t="s">
        <v>194</v>
      </c>
      <c r="AA798" s="669" t="s">
        <v>194</v>
      </c>
    </row>
    <row r="799" spans="1:28" ht="31" customHeight="1" x14ac:dyDescent="0.35">
      <c r="A799" s="281"/>
      <c r="B799" s="700" t="s">
        <v>186</v>
      </c>
      <c r="C799" s="643"/>
      <c r="D799" s="643"/>
      <c r="E799" s="700"/>
      <c r="F799" s="686">
        <v>442</v>
      </c>
      <c r="G799" s="667"/>
      <c r="H799" s="656"/>
      <c r="I799" s="686"/>
      <c r="J799" s="700"/>
      <c r="K799" s="708"/>
      <c r="L799" s="709"/>
      <c r="M799" s="700"/>
      <c r="N799" s="700"/>
      <c r="O799" s="700"/>
      <c r="P799" s="700"/>
      <c r="Q799" s="700"/>
      <c r="R799" s="700"/>
      <c r="S799" s="700"/>
      <c r="T799" s="700"/>
      <c r="U799" s="726"/>
      <c r="V799" s="726"/>
      <c r="W799" s="711" t="s">
        <v>763</v>
      </c>
      <c r="X799" s="669"/>
      <c r="Y799" s="669"/>
      <c r="Z799" s="669"/>
      <c r="AA799" s="669"/>
    </row>
    <row r="800" spans="1:28" ht="31" customHeight="1" x14ac:dyDescent="0.35">
      <c r="A800" s="289">
        <v>396</v>
      </c>
      <c r="B800" s="700" t="s">
        <v>186</v>
      </c>
      <c r="C800" s="643" t="s">
        <v>1633</v>
      </c>
      <c r="D800" s="643" t="s">
        <v>65</v>
      </c>
      <c r="E800" s="700" t="s">
        <v>186</v>
      </c>
      <c r="F800" s="686"/>
      <c r="G800" s="667"/>
      <c r="H800" s="656">
        <v>59.83</v>
      </c>
      <c r="I800" s="686">
        <f>I798+F799</f>
        <v>9606.9249999999993</v>
      </c>
      <c r="J800" s="700">
        <v>206.828</v>
      </c>
      <c r="K800" s="686">
        <f t="shared" si="458"/>
        <v>849</v>
      </c>
      <c r="L800" s="656">
        <f t="shared" si="459"/>
        <v>424.5</v>
      </c>
      <c r="M800" s="700">
        <v>238</v>
      </c>
      <c r="N800" s="700">
        <v>190</v>
      </c>
      <c r="O800" s="700">
        <v>428</v>
      </c>
      <c r="P800" s="700">
        <v>235</v>
      </c>
      <c r="Q800" s="700">
        <v>193</v>
      </c>
      <c r="R800" s="700">
        <v>428</v>
      </c>
      <c r="S800" s="700" t="s">
        <v>1634</v>
      </c>
      <c r="T800" s="700" t="s">
        <v>1635</v>
      </c>
      <c r="U800" s="726">
        <v>544912.91899999999</v>
      </c>
      <c r="V800" s="726">
        <v>2430687.452</v>
      </c>
      <c r="W800" s="711" t="s">
        <v>2631</v>
      </c>
      <c r="X800" s="669" t="s">
        <v>194</v>
      </c>
      <c r="Y800" s="669" t="s">
        <v>194</v>
      </c>
      <c r="Z800" s="669" t="s">
        <v>194</v>
      </c>
      <c r="AA800" s="669" t="s">
        <v>194</v>
      </c>
    </row>
    <row r="801" spans="1:28" ht="31" customHeight="1" x14ac:dyDescent="0.35">
      <c r="A801" s="281"/>
      <c r="B801" s="700" t="s">
        <v>186</v>
      </c>
      <c r="C801" s="643"/>
      <c r="D801" s="643"/>
      <c r="E801" s="700"/>
      <c r="F801" s="686">
        <v>407</v>
      </c>
      <c r="G801" s="667"/>
      <c r="H801" s="656"/>
      <c r="I801" s="686"/>
      <c r="J801" s="700"/>
      <c r="K801" s="708"/>
      <c r="L801" s="709"/>
      <c r="M801" s="700"/>
      <c r="N801" s="700"/>
      <c r="O801" s="700"/>
      <c r="P801" s="700"/>
      <c r="Q801" s="700"/>
      <c r="R801" s="700"/>
      <c r="S801" s="700"/>
      <c r="T801" s="700"/>
      <c r="U801" s="726"/>
      <c r="V801" s="726"/>
      <c r="W801" s="660" t="s">
        <v>1636</v>
      </c>
      <c r="X801" s="669"/>
      <c r="Y801" s="669"/>
      <c r="Z801" s="669"/>
      <c r="AA801" s="669"/>
    </row>
    <row r="802" spans="1:28" ht="31" customHeight="1" x14ac:dyDescent="0.35">
      <c r="A802" s="289">
        <v>397</v>
      </c>
      <c r="B802" s="700" t="s">
        <v>186</v>
      </c>
      <c r="C802" s="643" t="s">
        <v>1637</v>
      </c>
      <c r="D802" s="643" t="s">
        <v>65</v>
      </c>
      <c r="E802" s="700" t="s">
        <v>186</v>
      </c>
      <c r="F802" s="686"/>
      <c r="G802" s="667"/>
      <c r="H802" s="656">
        <v>59.83</v>
      </c>
      <c r="I802" s="686">
        <f>I800+F801</f>
        <v>10013.924999999999</v>
      </c>
      <c r="J802" s="700">
        <v>210.054</v>
      </c>
      <c r="K802" s="686">
        <f t="shared" si="458"/>
        <v>831</v>
      </c>
      <c r="L802" s="656">
        <f t="shared" si="459"/>
        <v>415.5</v>
      </c>
      <c r="M802" s="700">
        <v>218</v>
      </c>
      <c r="N802" s="700">
        <v>219</v>
      </c>
      <c r="O802" s="700">
        <v>437</v>
      </c>
      <c r="P802" s="700">
        <v>215</v>
      </c>
      <c r="Q802" s="700">
        <v>218</v>
      </c>
      <c r="R802" s="700">
        <v>433</v>
      </c>
      <c r="S802" s="700" t="s">
        <v>1638</v>
      </c>
      <c r="T802" s="700" t="s">
        <v>1639</v>
      </c>
      <c r="U802" s="726">
        <v>545303.51599999995</v>
      </c>
      <c r="V802" s="726">
        <v>2430573.0699999998</v>
      </c>
      <c r="W802" s="731" t="s">
        <v>2746</v>
      </c>
      <c r="X802" s="669" t="s">
        <v>194</v>
      </c>
      <c r="Y802" s="669" t="s">
        <v>194</v>
      </c>
      <c r="Z802" s="669" t="s">
        <v>194</v>
      </c>
      <c r="AA802" s="669" t="s">
        <v>194</v>
      </c>
    </row>
    <row r="803" spans="1:28" ht="31" customHeight="1" x14ac:dyDescent="0.35">
      <c r="A803" s="281"/>
      <c r="B803" s="700" t="s">
        <v>186</v>
      </c>
      <c r="C803" s="643"/>
      <c r="D803" s="643"/>
      <c r="E803" s="700"/>
      <c r="F803" s="686">
        <v>424</v>
      </c>
      <c r="G803" s="667"/>
      <c r="H803" s="656"/>
      <c r="I803" s="686"/>
      <c r="J803" s="700"/>
      <c r="K803" s="708"/>
      <c r="L803" s="709"/>
      <c r="M803" s="700"/>
      <c r="N803" s="700"/>
      <c r="O803" s="700"/>
      <c r="P803" s="700"/>
      <c r="Q803" s="700"/>
      <c r="R803" s="700"/>
      <c r="S803" s="700"/>
      <c r="T803" s="700"/>
      <c r="U803" s="726"/>
      <c r="V803" s="726"/>
      <c r="W803" s="711" t="s">
        <v>1640</v>
      </c>
      <c r="X803" s="669"/>
      <c r="Y803" s="669"/>
      <c r="Z803" s="669"/>
      <c r="AA803" s="669"/>
    </row>
    <row r="804" spans="1:28" ht="31" customHeight="1" x14ac:dyDescent="0.35">
      <c r="A804" s="289">
        <v>398</v>
      </c>
      <c r="B804" s="700" t="s">
        <v>1641</v>
      </c>
      <c r="C804" s="643" t="s">
        <v>1642</v>
      </c>
      <c r="D804" s="643" t="s">
        <v>473</v>
      </c>
      <c r="E804" s="700" t="s">
        <v>1643</v>
      </c>
      <c r="F804" s="686"/>
      <c r="G804" s="686">
        <f>SUM(F791:F803)</f>
        <v>2969</v>
      </c>
      <c r="H804" s="656">
        <v>51.32</v>
      </c>
      <c r="I804" s="686">
        <f>I802+F803</f>
        <v>10437.924999999999</v>
      </c>
      <c r="J804" s="700">
        <v>211.53800000000001</v>
      </c>
      <c r="K804" s="686">
        <f t="shared" si="458"/>
        <v>743</v>
      </c>
      <c r="L804" s="656">
        <f t="shared" si="459"/>
        <v>371.5</v>
      </c>
      <c r="M804" s="700">
        <v>206</v>
      </c>
      <c r="N804" s="700">
        <v>184</v>
      </c>
      <c r="O804" s="700">
        <v>390</v>
      </c>
      <c r="P804" s="700">
        <v>208</v>
      </c>
      <c r="Q804" s="700">
        <v>178</v>
      </c>
      <c r="R804" s="700">
        <v>386</v>
      </c>
      <c r="S804" s="700" t="s">
        <v>1644</v>
      </c>
      <c r="T804" s="700" t="s">
        <v>1645</v>
      </c>
      <c r="U804" s="726">
        <v>545710.39899999998</v>
      </c>
      <c r="V804" s="726">
        <v>2430453.9180000001</v>
      </c>
      <c r="W804" s="711" t="s">
        <v>1646</v>
      </c>
      <c r="X804" s="669" t="s">
        <v>194</v>
      </c>
      <c r="Y804" s="669" t="s">
        <v>194</v>
      </c>
      <c r="Z804" s="669" t="s">
        <v>194</v>
      </c>
      <c r="AA804" s="669" t="s">
        <v>194</v>
      </c>
    </row>
    <row r="805" spans="1:28" ht="31" customHeight="1" x14ac:dyDescent="0.35">
      <c r="A805" s="281"/>
      <c r="B805" s="700" t="s">
        <v>186</v>
      </c>
      <c r="C805" s="643"/>
      <c r="D805" s="643"/>
      <c r="E805" s="700"/>
      <c r="F805" s="686">
        <v>319</v>
      </c>
      <c r="G805" s="667"/>
      <c r="H805" s="656"/>
      <c r="I805" s="686"/>
      <c r="J805" s="700"/>
      <c r="K805" s="708"/>
      <c r="L805" s="709"/>
      <c r="M805" s="700"/>
      <c r="N805" s="700"/>
      <c r="O805" s="700"/>
      <c r="P805" s="700"/>
      <c r="Q805" s="700"/>
      <c r="R805" s="700"/>
      <c r="S805" s="700"/>
      <c r="T805" s="700"/>
      <c r="U805" s="726"/>
      <c r="V805" s="726"/>
      <c r="W805" s="711" t="s">
        <v>1647</v>
      </c>
      <c r="X805" s="669"/>
      <c r="Y805" s="669"/>
      <c r="Z805" s="669"/>
      <c r="AA805" s="669"/>
    </row>
    <row r="806" spans="1:28" ht="31" customHeight="1" x14ac:dyDescent="0.35">
      <c r="A806" s="289">
        <v>399</v>
      </c>
      <c r="B806" s="700" t="s">
        <v>186</v>
      </c>
      <c r="C806" s="643" t="s">
        <v>59</v>
      </c>
      <c r="D806" s="643" t="s">
        <v>49</v>
      </c>
      <c r="E806" s="700" t="s">
        <v>186</v>
      </c>
      <c r="F806" s="686"/>
      <c r="G806" s="667"/>
      <c r="H806" s="656">
        <v>56.83</v>
      </c>
      <c r="I806" s="686">
        <f>I804+F805</f>
        <v>10756.924999999999</v>
      </c>
      <c r="J806" s="700">
        <v>207.172</v>
      </c>
      <c r="K806" s="686">
        <f t="shared" si="458"/>
        <v>728</v>
      </c>
      <c r="L806" s="656">
        <f t="shared" si="459"/>
        <v>364</v>
      </c>
      <c r="M806" s="700">
        <v>136</v>
      </c>
      <c r="N806" s="700">
        <v>166</v>
      </c>
      <c r="O806" s="700">
        <v>302</v>
      </c>
      <c r="P806" s="700">
        <v>142</v>
      </c>
      <c r="Q806" s="700">
        <v>176</v>
      </c>
      <c r="R806" s="700">
        <v>318</v>
      </c>
      <c r="S806" s="700" t="s">
        <v>1648</v>
      </c>
      <c r="T806" s="700" t="s">
        <v>1649</v>
      </c>
      <c r="U806" s="726">
        <v>546027.57499999995</v>
      </c>
      <c r="V806" s="726">
        <v>2430419.858</v>
      </c>
      <c r="W806" s="711" t="s">
        <v>1646</v>
      </c>
      <c r="X806" s="669" t="s">
        <v>194</v>
      </c>
      <c r="Y806" s="669" t="s">
        <v>194</v>
      </c>
      <c r="Z806" s="669" t="s">
        <v>194</v>
      </c>
      <c r="AA806" s="669" t="s">
        <v>194</v>
      </c>
    </row>
    <row r="807" spans="1:28" ht="31" customHeight="1" x14ac:dyDescent="0.35">
      <c r="A807" s="281"/>
      <c r="B807" s="700" t="s">
        <v>186</v>
      </c>
      <c r="C807" s="643"/>
      <c r="D807" s="643"/>
      <c r="E807" s="700"/>
      <c r="F807" s="686">
        <v>409</v>
      </c>
      <c r="G807" s="667"/>
      <c r="H807" s="656"/>
      <c r="I807" s="686"/>
      <c r="J807" s="700"/>
      <c r="K807" s="708"/>
      <c r="L807" s="709"/>
      <c r="M807" s="700"/>
      <c r="N807" s="700"/>
      <c r="O807" s="700"/>
      <c r="P807" s="700"/>
      <c r="Q807" s="700"/>
      <c r="R807" s="700"/>
      <c r="S807" s="700"/>
      <c r="T807" s="700"/>
      <c r="U807" s="726"/>
      <c r="V807" s="726"/>
      <c r="W807" s="711" t="s">
        <v>1057</v>
      </c>
      <c r="X807" s="669"/>
      <c r="Y807" s="669"/>
      <c r="Z807" s="669"/>
      <c r="AA807" s="669"/>
      <c r="AB807" s="302" t="s">
        <v>1650</v>
      </c>
    </row>
    <row r="808" spans="1:28" ht="31" customHeight="1" x14ac:dyDescent="0.35">
      <c r="A808" s="289">
        <v>400</v>
      </c>
      <c r="B808" s="700" t="s">
        <v>186</v>
      </c>
      <c r="C808" s="643" t="s">
        <v>1651</v>
      </c>
      <c r="D808" s="643" t="s">
        <v>49</v>
      </c>
      <c r="E808" s="700" t="s">
        <v>186</v>
      </c>
      <c r="F808" s="686"/>
      <c r="G808" s="667"/>
      <c r="H808" s="656">
        <v>56.83</v>
      </c>
      <c r="I808" s="686">
        <f>I806+F807</f>
        <v>11165.924999999999</v>
      </c>
      <c r="J808" s="700">
        <v>216.024</v>
      </c>
      <c r="K808" s="686">
        <f t="shared" si="458"/>
        <v>831</v>
      </c>
      <c r="L808" s="656">
        <f t="shared" si="459"/>
        <v>415.5</v>
      </c>
      <c r="M808" s="700">
        <v>244</v>
      </c>
      <c r="N808" s="700">
        <v>148</v>
      </c>
      <c r="O808" s="700">
        <v>391</v>
      </c>
      <c r="P808" s="700">
        <v>234</v>
      </c>
      <c r="Q808" s="700">
        <v>164</v>
      </c>
      <c r="R808" s="700">
        <v>399</v>
      </c>
      <c r="S808" s="700" t="s">
        <v>1652</v>
      </c>
      <c r="T808" s="700" t="s">
        <v>1653</v>
      </c>
      <c r="U808" s="726">
        <v>546434.23699999996</v>
      </c>
      <c r="V808" s="726">
        <v>2430376.1880000001</v>
      </c>
      <c r="W808" s="711" t="s">
        <v>1654</v>
      </c>
      <c r="X808" s="669" t="s">
        <v>194</v>
      </c>
      <c r="Y808" s="669" t="s">
        <v>194</v>
      </c>
      <c r="Z808" s="669" t="s">
        <v>194</v>
      </c>
      <c r="AA808" s="669" t="s">
        <v>194</v>
      </c>
    </row>
    <row r="809" spans="1:28" ht="31" customHeight="1" x14ac:dyDescent="0.35">
      <c r="A809" s="281"/>
      <c r="B809" s="700" t="s">
        <v>186</v>
      </c>
      <c r="C809" s="643"/>
      <c r="D809" s="643"/>
      <c r="E809" s="700"/>
      <c r="F809" s="686">
        <v>422</v>
      </c>
      <c r="G809" s="667"/>
      <c r="H809" s="656"/>
      <c r="I809" s="686"/>
      <c r="J809" s="700"/>
      <c r="K809" s="708"/>
      <c r="L809" s="709"/>
      <c r="M809" s="700"/>
      <c r="N809" s="700"/>
      <c r="O809" s="700"/>
      <c r="P809" s="700"/>
      <c r="Q809" s="700"/>
      <c r="R809" s="700"/>
      <c r="S809" s="700"/>
      <c r="T809" s="700"/>
      <c r="U809" s="726"/>
      <c r="V809" s="726"/>
      <c r="W809" s="711" t="s">
        <v>786</v>
      </c>
      <c r="X809" s="669"/>
      <c r="Y809" s="669"/>
      <c r="Z809" s="669"/>
      <c r="AA809" s="669"/>
      <c r="AB809" s="302" t="s">
        <v>1655</v>
      </c>
    </row>
    <row r="810" spans="1:28" ht="31" customHeight="1" x14ac:dyDescent="0.35">
      <c r="A810" s="289">
        <v>401</v>
      </c>
      <c r="B810" s="700" t="s">
        <v>186</v>
      </c>
      <c r="C810" s="643" t="s">
        <v>1656</v>
      </c>
      <c r="D810" s="643" t="s">
        <v>65</v>
      </c>
      <c r="E810" s="700" t="s">
        <v>186</v>
      </c>
      <c r="F810" s="686"/>
      <c r="G810" s="667"/>
      <c r="H810" s="656">
        <v>59.83</v>
      </c>
      <c r="I810" s="686">
        <f>I808+F809</f>
        <v>11587.924999999999</v>
      </c>
      <c r="J810" s="700">
        <v>228.05600000000001</v>
      </c>
      <c r="K810" s="686">
        <f t="shared" si="458"/>
        <v>844.54099999999994</v>
      </c>
      <c r="L810" s="656">
        <f t="shared" si="459"/>
        <v>422.27049999999997</v>
      </c>
      <c r="M810" s="700">
        <v>276</v>
      </c>
      <c r="N810" s="700">
        <v>276</v>
      </c>
      <c r="O810" s="700">
        <v>552</v>
      </c>
      <c r="P810" s="700">
        <v>260</v>
      </c>
      <c r="Q810" s="700">
        <v>260</v>
      </c>
      <c r="R810" s="700">
        <v>520</v>
      </c>
      <c r="S810" s="700" t="s">
        <v>1657</v>
      </c>
      <c r="T810" s="700" t="s">
        <v>1658</v>
      </c>
      <c r="U810" s="726">
        <v>546853.82499999995</v>
      </c>
      <c r="V810" s="726">
        <v>2430331.13</v>
      </c>
      <c r="W810" s="711" t="s">
        <v>1654</v>
      </c>
      <c r="X810" s="669" t="s">
        <v>194</v>
      </c>
      <c r="Y810" s="669" t="s">
        <v>194</v>
      </c>
      <c r="Z810" s="669" t="s">
        <v>194</v>
      </c>
      <c r="AA810" s="669" t="s">
        <v>194</v>
      </c>
    </row>
    <row r="811" spans="1:28" ht="31" customHeight="1" x14ac:dyDescent="0.35">
      <c r="A811" s="281"/>
      <c r="B811" s="700" t="s">
        <v>186</v>
      </c>
      <c r="C811" s="643"/>
      <c r="D811" s="643"/>
      <c r="E811" s="700"/>
      <c r="F811" s="686">
        <v>422.541</v>
      </c>
      <c r="G811" s="667"/>
      <c r="H811" s="656"/>
      <c r="I811" s="686"/>
      <c r="J811" s="700"/>
      <c r="K811" s="708"/>
      <c r="L811" s="709"/>
      <c r="M811" s="700"/>
      <c r="N811" s="700"/>
      <c r="O811" s="700"/>
      <c r="P811" s="700"/>
      <c r="Q811" s="700"/>
      <c r="R811" s="700"/>
      <c r="S811" s="700"/>
      <c r="T811" s="700"/>
      <c r="U811" s="726"/>
      <c r="V811" s="726"/>
      <c r="W811" s="711" t="s">
        <v>1659</v>
      </c>
      <c r="X811" s="669"/>
      <c r="Y811" s="669"/>
      <c r="Z811" s="669"/>
      <c r="AA811" s="669"/>
    </row>
    <row r="812" spans="1:28" ht="31" customHeight="1" x14ac:dyDescent="0.35">
      <c r="A812" s="289">
        <v>402</v>
      </c>
      <c r="B812" s="700" t="s">
        <v>1660</v>
      </c>
      <c r="C812" s="668" t="s">
        <v>1661</v>
      </c>
      <c r="D812" s="732" t="s">
        <v>224</v>
      </c>
      <c r="E812" s="732" t="s">
        <v>1662</v>
      </c>
      <c r="F812" s="686"/>
      <c r="G812" s="686">
        <f>SUM(F805:F811)</f>
        <v>1572.5409999999999</v>
      </c>
      <c r="H812" s="656">
        <v>48.32</v>
      </c>
      <c r="I812" s="686">
        <f>I810+F811</f>
        <v>12010.465999999999</v>
      </c>
      <c r="J812" s="732">
        <v>219.06800000000001</v>
      </c>
      <c r="K812" s="686">
        <f t="shared" si="458"/>
        <v>871.54099999999994</v>
      </c>
      <c r="L812" s="656">
        <f t="shared" si="459"/>
        <v>435.77049999999997</v>
      </c>
      <c r="M812" s="732">
        <v>148</v>
      </c>
      <c r="N812" s="732">
        <v>172</v>
      </c>
      <c r="O812" s="732">
        <v>320</v>
      </c>
      <c r="P812" s="732">
        <v>164</v>
      </c>
      <c r="Q812" s="732">
        <v>186</v>
      </c>
      <c r="R812" s="732">
        <v>350</v>
      </c>
      <c r="S812" s="732" t="s">
        <v>1663</v>
      </c>
      <c r="T812" s="732" t="s">
        <v>1664</v>
      </c>
      <c r="U812" s="733">
        <v>547273.951</v>
      </c>
      <c r="V812" s="733">
        <v>2430286.014</v>
      </c>
      <c r="W812" s="711" t="s">
        <v>1654</v>
      </c>
      <c r="X812" s="669" t="s">
        <v>194</v>
      </c>
      <c r="Y812" s="669" t="s">
        <v>194</v>
      </c>
      <c r="Z812" s="669" t="s">
        <v>194</v>
      </c>
      <c r="AA812" s="669" t="s">
        <v>194</v>
      </c>
    </row>
    <row r="813" spans="1:28" ht="31" customHeight="1" x14ac:dyDescent="0.35">
      <c r="A813" s="281"/>
      <c r="B813" s="700" t="s">
        <v>186</v>
      </c>
      <c r="C813" s="668"/>
      <c r="D813" s="732"/>
      <c r="E813" s="732"/>
      <c r="F813" s="686">
        <v>449</v>
      </c>
      <c r="G813" s="668"/>
      <c r="H813" s="656"/>
      <c r="I813" s="686"/>
      <c r="J813" s="732"/>
      <c r="K813" s="708"/>
      <c r="L813" s="709"/>
      <c r="M813" s="732"/>
      <c r="N813" s="732"/>
      <c r="O813" s="732"/>
      <c r="P813" s="732"/>
      <c r="Q813" s="732"/>
      <c r="R813" s="732"/>
      <c r="S813" s="732"/>
      <c r="T813" s="732"/>
      <c r="U813" s="733"/>
      <c r="V813" s="733"/>
      <c r="W813" s="734" t="s">
        <v>1665</v>
      </c>
      <c r="X813" s="669"/>
      <c r="Y813" s="669"/>
      <c r="Z813" s="669"/>
      <c r="AA813" s="669"/>
    </row>
    <row r="814" spans="1:28" ht="31" customHeight="1" x14ac:dyDescent="0.35">
      <c r="A814" s="289">
        <v>403</v>
      </c>
      <c r="B814" s="700" t="s">
        <v>186</v>
      </c>
      <c r="C814" s="668" t="s">
        <v>1666</v>
      </c>
      <c r="D814" s="668" t="s">
        <v>120</v>
      </c>
      <c r="E814" s="732" t="s">
        <v>186</v>
      </c>
      <c r="F814" s="686"/>
      <c r="G814" s="668" t="s">
        <v>186</v>
      </c>
      <c r="H814" s="656">
        <v>62.83</v>
      </c>
      <c r="I814" s="686">
        <f>I812+F813</f>
        <v>12459.465999999999</v>
      </c>
      <c r="J814" s="732">
        <v>223.32499999999999</v>
      </c>
      <c r="K814" s="686">
        <f t="shared" si="458"/>
        <v>754</v>
      </c>
      <c r="L814" s="656">
        <f t="shared" si="459"/>
        <v>377</v>
      </c>
      <c r="M814" s="732">
        <v>279</v>
      </c>
      <c r="N814" s="732">
        <v>125</v>
      </c>
      <c r="O814" s="732">
        <v>404</v>
      </c>
      <c r="P814" s="732">
        <v>266</v>
      </c>
      <c r="Q814" s="732">
        <v>132</v>
      </c>
      <c r="R814" s="732">
        <v>398</v>
      </c>
      <c r="S814" s="732" t="s">
        <v>1667</v>
      </c>
      <c r="T814" s="732" t="s">
        <v>1668</v>
      </c>
      <c r="U814" s="733">
        <v>547645.82400000002</v>
      </c>
      <c r="V814" s="733">
        <v>2430034.3969999999</v>
      </c>
      <c r="W814" s="711" t="s">
        <v>2747</v>
      </c>
      <c r="X814" s="669" t="s">
        <v>194</v>
      </c>
      <c r="Y814" s="669" t="s">
        <v>194</v>
      </c>
      <c r="Z814" s="669" t="s">
        <v>194</v>
      </c>
      <c r="AA814" s="669" t="s">
        <v>194</v>
      </c>
    </row>
    <row r="815" spans="1:28" ht="31" customHeight="1" x14ac:dyDescent="0.35">
      <c r="A815" s="281"/>
      <c r="B815" s="700" t="s">
        <v>186</v>
      </c>
      <c r="C815" s="668"/>
      <c r="D815" s="732"/>
      <c r="E815" s="732"/>
      <c r="F815" s="686">
        <v>305</v>
      </c>
      <c r="G815" s="668"/>
      <c r="H815" s="656"/>
      <c r="I815" s="686"/>
      <c r="J815" s="732"/>
      <c r="K815" s="708"/>
      <c r="L815" s="709"/>
      <c r="M815" s="732"/>
      <c r="N815" s="732"/>
      <c r="O815" s="732"/>
      <c r="P815" s="732"/>
      <c r="Q815" s="732"/>
      <c r="R815" s="732"/>
      <c r="S815" s="732"/>
      <c r="T815" s="732"/>
      <c r="U815" s="733"/>
      <c r="V815" s="733"/>
      <c r="W815" s="735" t="s">
        <v>1669</v>
      </c>
      <c r="X815" s="669"/>
      <c r="Y815" s="669"/>
      <c r="Z815" s="669"/>
      <c r="AA815" s="669"/>
    </row>
    <row r="816" spans="1:28" ht="31" customHeight="1" x14ac:dyDescent="0.35">
      <c r="A816" s="289">
        <v>404</v>
      </c>
      <c r="B816" s="700" t="s">
        <v>186</v>
      </c>
      <c r="C816" s="668" t="s">
        <v>1670</v>
      </c>
      <c r="D816" s="732" t="s">
        <v>120</v>
      </c>
      <c r="E816" s="732" t="s">
        <v>186</v>
      </c>
      <c r="F816" s="686"/>
      <c r="G816" s="668" t="s">
        <v>186</v>
      </c>
      <c r="H816" s="656">
        <v>62.83</v>
      </c>
      <c r="I816" s="686">
        <f>I814+F815</f>
        <v>12764.465999999999</v>
      </c>
      <c r="J816" s="732">
        <v>228.04300000000001</v>
      </c>
      <c r="K816" s="686">
        <f t="shared" si="458"/>
        <v>744</v>
      </c>
      <c r="L816" s="656">
        <f t="shared" si="459"/>
        <v>372</v>
      </c>
      <c r="M816" s="732">
        <v>180</v>
      </c>
      <c r="N816" s="732">
        <v>199</v>
      </c>
      <c r="O816" s="732">
        <v>379</v>
      </c>
      <c r="P816" s="732">
        <v>174</v>
      </c>
      <c r="Q816" s="732">
        <v>205</v>
      </c>
      <c r="R816" s="732">
        <v>378</v>
      </c>
      <c r="S816" s="732" t="s">
        <v>1671</v>
      </c>
      <c r="T816" s="732" t="s">
        <v>1672</v>
      </c>
      <c r="U816" s="733">
        <v>547898.43299999996</v>
      </c>
      <c r="V816" s="733">
        <v>2429863.477</v>
      </c>
      <c r="W816" s="711" t="s">
        <v>1654</v>
      </c>
      <c r="X816" s="669" t="s">
        <v>194</v>
      </c>
      <c r="Y816" s="669" t="s">
        <v>194</v>
      </c>
      <c r="Z816" s="669" t="s">
        <v>194</v>
      </c>
      <c r="AA816" s="669" t="s">
        <v>194</v>
      </c>
    </row>
    <row r="817" spans="1:27" ht="31" customHeight="1" x14ac:dyDescent="0.35">
      <c r="A817" s="281"/>
      <c r="B817" s="700" t="s">
        <v>186</v>
      </c>
      <c r="C817" s="668"/>
      <c r="D817" s="732"/>
      <c r="E817" s="732"/>
      <c r="F817" s="686">
        <v>439</v>
      </c>
      <c r="G817" s="668"/>
      <c r="H817" s="656"/>
      <c r="I817" s="686"/>
      <c r="J817" s="732"/>
      <c r="K817" s="708"/>
      <c r="L817" s="709"/>
      <c r="M817" s="732"/>
      <c r="N817" s="732"/>
      <c r="O817" s="732"/>
      <c r="P817" s="732"/>
      <c r="Q817" s="732"/>
      <c r="R817" s="732"/>
      <c r="S817" s="732"/>
      <c r="T817" s="732"/>
      <c r="U817" s="733"/>
      <c r="V817" s="733"/>
      <c r="W817" s="735" t="s">
        <v>1673</v>
      </c>
      <c r="X817" s="669"/>
      <c r="Y817" s="669"/>
      <c r="Z817" s="669"/>
      <c r="AA817" s="669"/>
    </row>
    <row r="818" spans="1:27" ht="31" customHeight="1" x14ac:dyDescent="0.35">
      <c r="A818" s="289">
        <v>405</v>
      </c>
      <c r="B818" s="700" t="s">
        <v>186</v>
      </c>
      <c r="C818" s="668" t="s">
        <v>1674</v>
      </c>
      <c r="D818" s="732" t="s">
        <v>49</v>
      </c>
      <c r="E818" s="732" t="s">
        <v>186</v>
      </c>
      <c r="F818" s="686"/>
      <c r="G818" s="668"/>
      <c r="H818" s="656">
        <v>56.83</v>
      </c>
      <c r="I818" s="686">
        <f>I816+F817</f>
        <v>13203.465999999999</v>
      </c>
      <c r="J818" s="732">
        <v>239.25299999999999</v>
      </c>
      <c r="K818" s="686">
        <f t="shared" si="458"/>
        <v>848</v>
      </c>
      <c r="L818" s="656">
        <f t="shared" si="459"/>
        <v>424</v>
      </c>
      <c r="M818" s="732">
        <v>241</v>
      </c>
      <c r="N818" s="732">
        <v>189</v>
      </c>
      <c r="O818" s="732">
        <v>430</v>
      </c>
      <c r="P818" s="732">
        <v>237</v>
      </c>
      <c r="Q818" s="732">
        <v>193</v>
      </c>
      <c r="R818" s="732">
        <v>430</v>
      </c>
      <c r="S818" s="732" t="s">
        <v>1675</v>
      </c>
      <c r="T818" s="732" t="s">
        <v>1676</v>
      </c>
      <c r="U818" s="733">
        <v>548262.02399999998</v>
      </c>
      <c r="V818" s="733">
        <v>2429617.463</v>
      </c>
      <c r="W818" s="711" t="s">
        <v>1654</v>
      </c>
      <c r="X818" s="669" t="s">
        <v>194</v>
      </c>
      <c r="Y818" s="669" t="s">
        <v>194</v>
      </c>
      <c r="Z818" s="669" t="s">
        <v>194</v>
      </c>
      <c r="AA818" s="669" t="s">
        <v>194</v>
      </c>
    </row>
    <row r="819" spans="1:27" ht="31" customHeight="1" x14ac:dyDescent="0.35">
      <c r="A819" s="281"/>
      <c r="B819" s="700" t="s">
        <v>186</v>
      </c>
      <c r="C819" s="668"/>
      <c r="D819" s="732"/>
      <c r="E819" s="732"/>
      <c r="F819" s="686">
        <v>409</v>
      </c>
      <c r="G819" s="668"/>
      <c r="H819" s="656"/>
      <c r="I819" s="686"/>
      <c r="J819" s="732"/>
      <c r="K819" s="708"/>
      <c r="L819" s="709"/>
      <c r="M819" s="732"/>
      <c r="N819" s="732"/>
      <c r="O819" s="732"/>
      <c r="P819" s="732"/>
      <c r="Q819" s="732"/>
      <c r="R819" s="732"/>
      <c r="S819" s="732"/>
      <c r="T819" s="732"/>
      <c r="U819" s="733"/>
      <c r="V819" s="733"/>
      <c r="W819" s="735" t="s">
        <v>266</v>
      </c>
      <c r="X819" s="669"/>
      <c r="Y819" s="669"/>
      <c r="Z819" s="669"/>
      <c r="AA819" s="669"/>
    </row>
    <row r="820" spans="1:27" ht="31" customHeight="1" x14ac:dyDescent="0.35">
      <c r="A820" s="289">
        <v>406</v>
      </c>
      <c r="B820" s="700" t="s">
        <v>186</v>
      </c>
      <c r="C820" s="668" t="s">
        <v>1677</v>
      </c>
      <c r="D820" s="732" t="s">
        <v>45</v>
      </c>
      <c r="E820" s="732" t="s">
        <v>186</v>
      </c>
      <c r="F820" s="686"/>
      <c r="G820" s="668"/>
      <c r="H820" s="656">
        <v>53.83</v>
      </c>
      <c r="I820" s="686">
        <f>I818+F819</f>
        <v>13612.465999999999</v>
      </c>
      <c r="J820" s="732">
        <v>245.92099999999999</v>
      </c>
      <c r="K820" s="686">
        <f t="shared" si="458"/>
        <v>831</v>
      </c>
      <c r="L820" s="656">
        <f t="shared" si="459"/>
        <v>415.5</v>
      </c>
      <c r="M820" s="732">
        <v>221</v>
      </c>
      <c r="N820" s="732">
        <v>194</v>
      </c>
      <c r="O820" s="732">
        <v>415</v>
      </c>
      <c r="P820" s="732">
        <v>217</v>
      </c>
      <c r="Q820" s="732">
        <v>199</v>
      </c>
      <c r="R820" s="732">
        <v>416</v>
      </c>
      <c r="S820" s="732" t="s">
        <v>1678</v>
      </c>
      <c r="T820" s="732" t="s">
        <v>1679</v>
      </c>
      <c r="U820" s="733">
        <v>548600.76899999997</v>
      </c>
      <c r="V820" s="733">
        <v>2429388.2620000001</v>
      </c>
      <c r="W820" s="711" t="s">
        <v>2632</v>
      </c>
      <c r="X820" s="669" t="s">
        <v>194</v>
      </c>
      <c r="Y820" s="669" t="s">
        <v>194</v>
      </c>
      <c r="Z820" s="669" t="s">
        <v>194</v>
      </c>
      <c r="AA820" s="669" t="s">
        <v>194</v>
      </c>
    </row>
    <row r="821" spans="1:27" ht="31" customHeight="1" x14ac:dyDescent="0.35">
      <c r="A821" s="281"/>
      <c r="B821" s="700" t="s">
        <v>186</v>
      </c>
      <c r="C821" s="668"/>
      <c r="D821" s="732"/>
      <c r="E821" s="732"/>
      <c r="F821" s="686">
        <v>422</v>
      </c>
      <c r="G821" s="668"/>
      <c r="H821" s="656"/>
      <c r="I821" s="686"/>
      <c r="J821" s="732"/>
      <c r="K821" s="708"/>
      <c r="L821" s="709"/>
      <c r="M821" s="732"/>
      <c r="N821" s="732"/>
      <c r="O821" s="732"/>
      <c r="P821" s="732"/>
      <c r="Q821" s="732"/>
      <c r="R821" s="732"/>
      <c r="S821" s="732"/>
      <c r="T821" s="732"/>
      <c r="U821" s="733"/>
      <c r="V821" s="733"/>
      <c r="W821" s="735" t="s">
        <v>1680</v>
      </c>
      <c r="X821" s="669"/>
      <c r="Y821" s="669"/>
      <c r="Z821" s="669"/>
      <c r="AA821" s="669"/>
    </row>
    <row r="822" spans="1:27" ht="31" customHeight="1" x14ac:dyDescent="0.35">
      <c r="A822" s="289">
        <v>407</v>
      </c>
      <c r="B822" s="700" t="s">
        <v>186</v>
      </c>
      <c r="C822" s="668" t="s">
        <v>1681</v>
      </c>
      <c r="D822" s="732" t="s">
        <v>49</v>
      </c>
      <c r="E822" s="732" t="s">
        <v>186</v>
      </c>
      <c r="F822" s="686"/>
      <c r="G822" s="668"/>
      <c r="H822" s="656">
        <v>56.83</v>
      </c>
      <c r="I822" s="686">
        <f>I820+F821</f>
        <v>14034.465999999999</v>
      </c>
      <c r="J822" s="732">
        <v>247.05699999999999</v>
      </c>
      <c r="K822" s="686">
        <f t="shared" si="458"/>
        <v>812</v>
      </c>
      <c r="L822" s="656">
        <f t="shared" si="459"/>
        <v>406</v>
      </c>
      <c r="M822" s="732">
        <v>229</v>
      </c>
      <c r="N822" s="732">
        <v>171</v>
      </c>
      <c r="O822" s="732">
        <v>400</v>
      </c>
      <c r="P822" s="732">
        <v>225</v>
      </c>
      <c r="Q822" s="732">
        <v>177</v>
      </c>
      <c r="R822" s="732">
        <v>402</v>
      </c>
      <c r="S822" s="732" t="s">
        <v>1682</v>
      </c>
      <c r="T822" s="732" t="s">
        <v>1683</v>
      </c>
      <c r="U822" s="733">
        <v>548950.28</v>
      </c>
      <c r="V822" s="733">
        <v>2429151.7760000001</v>
      </c>
      <c r="W822" s="711" t="s">
        <v>2632</v>
      </c>
      <c r="X822" s="669" t="s">
        <v>194</v>
      </c>
      <c r="Y822" s="669" t="s">
        <v>194</v>
      </c>
      <c r="Z822" s="669" t="s">
        <v>194</v>
      </c>
      <c r="AA822" s="669" t="s">
        <v>194</v>
      </c>
    </row>
    <row r="823" spans="1:27" ht="31" customHeight="1" x14ac:dyDescent="0.35">
      <c r="A823" s="281"/>
      <c r="B823" s="700" t="s">
        <v>186</v>
      </c>
      <c r="C823" s="668"/>
      <c r="D823" s="732"/>
      <c r="E823" s="732"/>
      <c r="F823" s="686">
        <v>390</v>
      </c>
      <c r="G823" s="668"/>
      <c r="H823" s="656"/>
      <c r="I823" s="686"/>
      <c r="J823" s="732"/>
      <c r="K823" s="708"/>
      <c r="L823" s="709"/>
      <c r="M823" s="732"/>
      <c r="N823" s="732"/>
      <c r="O823" s="732"/>
      <c r="P823" s="732"/>
      <c r="Q823" s="732"/>
      <c r="R823" s="732"/>
      <c r="S823" s="732"/>
      <c r="T823" s="732"/>
      <c r="U823" s="733"/>
      <c r="V823" s="733"/>
      <c r="W823" s="735"/>
      <c r="X823" s="669"/>
      <c r="Y823" s="669"/>
      <c r="Z823" s="669"/>
      <c r="AA823" s="669"/>
    </row>
    <row r="824" spans="1:27" ht="31" customHeight="1" x14ac:dyDescent="0.35">
      <c r="A824" s="289">
        <v>408</v>
      </c>
      <c r="B824" s="700" t="s">
        <v>186</v>
      </c>
      <c r="C824" s="668" t="s">
        <v>60</v>
      </c>
      <c r="D824" s="732" t="s">
        <v>49</v>
      </c>
      <c r="E824" s="732" t="s">
        <v>186</v>
      </c>
      <c r="F824" s="686"/>
      <c r="G824" s="668"/>
      <c r="H824" s="656">
        <v>56.83</v>
      </c>
      <c r="I824" s="686">
        <f>I822+F823</f>
        <v>14424.465999999999</v>
      </c>
      <c r="J824" s="732">
        <v>252.36799999999999</v>
      </c>
      <c r="K824" s="686">
        <f t="shared" si="458"/>
        <v>794</v>
      </c>
      <c r="L824" s="656">
        <f t="shared" si="459"/>
        <v>397</v>
      </c>
      <c r="M824" s="732">
        <v>220</v>
      </c>
      <c r="N824" s="732">
        <v>236</v>
      </c>
      <c r="O824" s="732">
        <v>455</v>
      </c>
      <c r="P824" s="732">
        <v>214</v>
      </c>
      <c r="Q824" s="732">
        <v>228</v>
      </c>
      <c r="R824" s="732">
        <v>442</v>
      </c>
      <c r="S824" s="732" t="s">
        <v>1684</v>
      </c>
      <c r="T824" s="732" t="s">
        <v>1685</v>
      </c>
      <c r="U824" s="733">
        <v>549273.28799999994</v>
      </c>
      <c r="V824" s="733">
        <v>2428933.2220000001</v>
      </c>
      <c r="W824" s="711" t="s">
        <v>2633</v>
      </c>
      <c r="X824" s="669" t="s">
        <v>194</v>
      </c>
      <c r="Y824" s="669" t="s">
        <v>194</v>
      </c>
      <c r="Z824" s="669" t="s">
        <v>194</v>
      </c>
      <c r="AA824" s="669" t="s">
        <v>194</v>
      </c>
    </row>
    <row r="825" spans="1:27" ht="31" customHeight="1" x14ac:dyDescent="0.35">
      <c r="A825" s="281"/>
      <c r="B825" s="700" t="s">
        <v>186</v>
      </c>
      <c r="C825" s="668"/>
      <c r="D825" s="732"/>
      <c r="E825" s="732"/>
      <c r="F825" s="686">
        <v>404</v>
      </c>
      <c r="G825" s="668"/>
      <c r="H825" s="656"/>
      <c r="I825" s="686"/>
      <c r="J825" s="732"/>
      <c r="K825" s="708"/>
      <c r="L825" s="709"/>
      <c r="M825" s="732"/>
      <c r="N825" s="732"/>
      <c r="O825" s="732"/>
      <c r="P825" s="732"/>
      <c r="Q825" s="732"/>
      <c r="R825" s="732"/>
      <c r="S825" s="732"/>
      <c r="T825" s="732"/>
      <c r="U825" s="733"/>
      <c r="V825" s="733"/>
      <c r="W825" s="735" t="s">
        <v>1686</v>
      </c>
      <c r="X825" s="669"/>
      <c r="Y825" s="669"/>
      <c r="Z825" s="669"/>
      <c r="AA825" s="669"/>
    </row>
    <row r="826" spans="1:27" ht="31" customHeight="1" x14ac:dyDescent="0.35">
      <c r="A826" s="289">
        <v>409</v>
      </c>
      <c r="B826" s="700" t="s">
        <v>186</v>
      </c>
      <c r="C826" s="668" t="s">
        <v>1687</v>
      </c>
      <c r="D826" s="732" t="s">
        <v>45</v>
      </c>
      <c r="E826" s="732" t="s">
        <v>186</v>
      </c>
      <c r="F826" s="686"/>
      <c r="G826" s="668"/>
      <c r="H826" s="656">
        <v>53.83</v>
      </c>
      <c r="I826" s="686">
        <f>I824+F825</f>
        <v>14828.465999999999</v>
      </c>
      <c r="J826" s="732">
        <v>247.923</v>
      </c>
      <c r="K826" s="686">
        <f t="shared" si="458"/>
        <v>779</v>
      </c>
      <c r="L826" s="656">
        <f t="shared" si="459"/>
        <v>389.5</v>
      </c>
      <c r="M826" s="732">
        <v>169</v>
      </c>
      <c r="N826" s="732">
        <v>192</v>
      </c>
      <c r="O826" s="732">
        <v>361</v>
      </c>
      <c r="P826" s="732">
        <v>178</v>
      </c>
      <c r="Q826" s="732">
        <v>191</v>
      </c>
      <c r="R826" s="732">
        <v>369</v>
      </c>
      <c r="S826" s="732" t="s">
        <v>1688</v>
      </c>
      <c r="T826" s="732" t="s">
        <v>1689</v>
      </c>
      <c r="U826" s="733">
        <v>549607.89199999999</v>
      </c>
      <c r="V826" s="733">
        <v>2428706.8229999999</v>
      </c>
      <c r="W826" s="711" t="s">
        <v>2633</v>
      </c>
      <c r="X826" s="669" t="s">
        <v>194</v>
      </c>
      <c r="Y826" s="669" t="s">
        <v>194</v>
      </c>
      <c r="Z826" s="669" t="s">
        <v>194</v>
      </c>
      <c r="AA826" s="669" t="s">
        <v>194</v>
      </c>
    </row>
    <row r="827" spans="1:27" ht="31" customHeight="1" x14ac:dyDescent="0.35">
      <c r="A827" s="281"/>
      <c r="B827" s="700" t="s">
        <v>186</v>
      </c>
      <c r="C827" s="668"/>
      <c r="D827" s="732"/>
      <c r="E827" s="732"/>
      <c r="F827" s="686">
        <v>375</v>
      </c>
      <c r="G827" s="668"/>
      <c r="H827" s="656"/>
      <c r="I827" s="686"/>
      <c r="J827" s="732"/>
      <c r="K827" s="708"/>
      <c r="L827" s="709"/>
      <c r="M827" s="732"/>
      <c r="N827" s="732"/>
      <c r="O827" s="732"/>
      <c r="P827" s="732"/>
      <c r="Q827" s="732"/>
      <c r="R827" s="732"/>
      <c r="S827" s="732"/>
      <c r="T827" s="732"/>
      <c r="U827" s="733"/>
      <c r="V827" s="733"/>
      <c r="W827" s="735" t="s">
        <v>1690</v>
      </c>
      <c r="X827" s="669"/>
      <c r="Y827" s="669"/>
      <c r="Z827" s="669"/>
      <c r="AA827" s="669"/>
    </row>
    <row r="828" spans="1:27" ht="31" customHeight="1" x14ac:dyDescent="0.35">
      <c r="A828" s="289">
        <v>410</v>
      </c>
      <c r="B828" s="700" t="s">
        <v>186</v>
      </c>
      <c r="C828" s="668" t="s">
        <v>61</v>
      </c>
      <c r="D828" s="732" t="s">
        <v>45</v>
      </c>
      <c r="E828" s="732" t="s">
        <v>186</v>
      </c>
      <c r="F828" s="686"/>
      <c r="G828" s="668"/>
      <c r="H828" s="656">
        <v>53.83</v>
      </c>
      <c r="I828" s="686">
        <f>I826+F827</f>
        <v>15203.465999999999</v>
      </c>
      <c r="J828" s="732">
        <v>247.125</v>
      </c>
      <c r="K828" s="686">
        <f t="shared" ref="K828:K890" si="460">F829+F827</f>
        <v>743</v>
      </c>
      <c r="L828" s="656">
        <f t="shared" si="459"/>
        <v>371.5</v>
      </c>
      <c r="M828" s="732">
        <v>184</v>
      </c>
      <c r="N828" s="732">
        <v>155</v>
      </c>
      <c r="O828" s="732">
        <v>339</v>
      </c>
      <c r="P828" s="732">
        <v>185</v>
      </c>
      <c r="Q828" s="732">
        <v>163</v>
      </c>
      <c r="R828" s="732">
        <v>348</v>
      </c>
      <c r="S828" s="732" t="s">
        <v>1691</v>
      </c>
      <c r="T828" s="732" t="s">
        <v>1692</v>
      </c>
      <c r="U828" s="733">
        <v>549918.47600000002</v>
      </c>
      <c r="V828" s="733">
        <v>2428496.6749999998</v>
      </c>
      <c r="W828" s="711" t="s">
        <v>2633</v>
      </c>
      <c r="X828" s="669" t="s">
        <v>194</v>
      </c>
      <c r="Y828" s="669" t="s">
        <v>194</v>
      </c>
      <c r="Z828" s="669" t="s">
        <v>194</v>
      </c>
      <c r="AA828" s="669" t="s">
        <v>194</v>
      </c>
    </row>
    <row r="829" spans="1:27" ht="31" customHeight="1" x14ac:dyDescent="0.35">
      <c r="A829" s="281"/>
      <c r="B829" s="700" t="s">
        <v>186</v>
      </c>
      <c r="C829" s="668"/>
      <c r="D829" s="732"/>
      <c r="E829" s="732"/>
      <c r="F829" s="686">
        <v>368</v>
      </c>
      <c r="G829" s="668" t="s">
        <v>186</v>
      </c>
      <c r="H829" s="656"/>
      <c r="I829" s="686"/>
      <c r="J829" s="732"/>
      <c r="K829" s="708"/>
      <c r="L829" s="709"/>
      <c r="M829" s="732"/>
      <c r="N829" s="732"/>
      <c r="O829" s="732"/>
      <c r="P829" s="732"/>
      <c r="Q829" s="732"/>
      <c r="R829" s="732"/>
      <c r="S829" s="732"/>
      <c r="T829" s="732"/>
      <c r="U829" s="733"/>
      <c r="V829" s="733"/>
      <c r="W829" s="735" t="s">
        <v>1693</v>
      </c>
      <c r="X829" s="669"/>
      <c r="Y829" s="669"/>
      <c r="Z829" s="669"/>
      <c r="AA829" s="669"/>
    </row>
    <row r="830" spans="1:27" ht="31" customHeight="1" x14ac:dyDescent="0.35">
      <c r="A830" s="289">
        <v>411</v>
      </c>
      <c r="B830" s="700" t="s">
        <v>186</v>
      </c>
      <c r="C830" s="668" t="s">
        <v>62</v>
      </c>
      <c r="D830" s="732" t="s">
        <v>49</v>
      </c>
      <c r="E830" s="732" t="s">
        <v>186</v>
      </c>
      <c r="F830" s="686"/>
      <c r="G830" s="668"/>
      <c r="H830" s="656">
        <v>56.83</v>
      </c>
      <c r="I830" s="686">
        <f>I828+F829</f>
        <v>15571.465999999999</v>
      </c>
      <c r="J830" s="732">
        <v>250.07</v>
      </c>
      <c r="K830" s="686">
        <f t="shared" si="460"/>
        <v>757</v>
      </c>
      <c r="L830" s="656">
        <f t="shared" ref="L830:L892" si="461">K830/2</f>
        <v>378.5</v>
      </c>
      <c r="M830" s="732">
        <v>213</v>
      </c>
      <c r="N830" s="732">
        <v>128</v>
      </c>
      <c r="O830" s="732">
        <v>342</v>
      </c>
      <c r="P830" s="732">
        <v>206</v>
      </c>
      <c r="Q830" s="732">
        <v>145</v>
      </c>
      <c r="R830" s="732">
        <v>352</v>
      </c>
      <c r="S830" s="732" t="s">
        <v>1694</v>
      </c>
      <c r="T830" s="732" t="s">
        <v>1695</v>
      </c>
      <c r="U830" s="733">
        <v>550223.26300000004</v>
      </c>
      <c r="V830" s="733">
        <v>2428290.4500000002</v>
      </c>
      <c r="W830" s="711" t="s">
        <v>2633</v>
      </c>
      <c r="X830" s="669" t="s">
        <v>194</v>
      </c>
      <c r="Y830" s="669" t="s">
        <v>194</v>
      </c>
      <c r="Z830" s="669" t="s">
        <v>194</v>
      </c>
      <c r="AA830" s="669" t="s">
        <v>194</v>
      </c>
    </row>
    <row r="831" spans="1:27" ht="31" customHeight="1" x14ac:dyDescent="0.35">
      <c r="A831" s="281"/>
      <c r="B831" s="700" t="s">
        <v>186</v>
      </c>
      <c r="C831" s="668"/>
      <c r="D831" s="732"/>
      <c r="E831" s="732"/>
      <c r="F831" s="686">
        <v>389</v>
      </c>
      <c r="G831" s="668" t="s">
        <v>186</v>
      </c>
      <c r="H831" s="656"/>
      <c r="I831" s="686"/>
      <c r="J831" s="732"/>
      <c r="K831" s="708"/>
      <c r="L831" s="709"/>
      <c r="M831" s="732"/>
      <c r="N831" s="732"/>
      <c r="O831" s="732"/>
      <c r="P831" s="732"/>
      <c r="Q831" s="732"/>
      <c r="R831" s="732"/>
      <c r="S831" s="732"/>
      <c r="T831" s="732"/>
      <c r="U831" s="733"/>
      <c r="V831" s="733"/>
      <c r="W831" s="735" t="s">
        <v>1696</v>
      </c>
      <c r="X831" s="669"/>
      <c r="Y831" s="669"/>
      <c r="Z831" s="669"/>
      <c r="AA831" s="669"/>
    </row>
    <row r="832" spans="1:27" ht="31" customHeight="1" x14ac:dyDescent="0.35">
      <c r="A832" s="289">
        <v>412</v>
      </c>
      <c r="B832" s="700" t="s">
        <v>186</v>
      </c>
      <c r="C832" s="668" t="s">
        <v>63</v>
      </c>
      <c r="D832" s="732" t="s">
        <v>45</v>
      </c>
      <c r="E832" s="732" t="s">
        <v>186</v>
      </c>
      <c r="F832" s="686"/>
      <c r="G832" s="668"/>
      <c r="H832" s="656">
        <v>53.83</v>
      </c>
      <c r="I832" s="686">
        <f>I830+F831</f>
        <v>15960.465999999999</v>
      </c>
      <c r="J832" s="732">
        <v>267.48200000000003</v>
      </c>
      <c r="K832" s="686">
        <f t="shared" si="460"/>
        <v>779.10400000000004</v>
      </c>
      <c r="L832" s="656">
        <f t="shared" si="461"/>
        <v>389.55200000000002</v>
      </c>
      <c r="M832" s="732">
        <v>262</v>
      </c>
      <c r="N832" s="732">
        <v>209</v>
      </c>
      <c r="O832" s="732">
        <v>471</v>
      </c>
      <c r="P832" s="732">
        <v>245</v>
      </c>
      <c r="Q832" s="732">
        <v>206</v>
      </c>
      <c r="R832" s="732">
        <v>451</v>
      </c>
      <c r="S832" s="732" t="s">
        <v>1697</v>
      </c>
      <c r="T832" s="732" t="s">
        <v>1698</v>
      </c>
      <c r="U832" s="733">
        <v>550545.44299999997</v>
      </c>
      <c r="V832" s="733">
        <v>2428072.4559999998</v>
      </c>
      <c r="W832" s="711" t="s">
        <v>2633</v>
      </c>
      <c r="X832" s="669" t="s">
        <v>194</v>
      </c>
      <c r="Y832" s="669" t="s">
        <v>194</v>
      </c>
      <c r="Z832" s="669" t="s">
        <v>194</v>
      </c>
      <c r="AA832" s="669" t="s">
        <v>194</v>
      </c>
    </row>
    <row r="833" spans="1:27" ht="31" customHeight="1" x14ac:dyDescent="0.35">
      <c r="A833" s="281"/>
      <c r="B833" s="700" t="s">
        <v>186</v>
      </c>
      <c r="C833" s="668"/>
      <c r="D833" s="732"/>
      <c r="E833" s="732"/>
      <c r="F833" s="686">
        <v>390.10399999999998</v>
      </c>
      <c r="G833" s="668" t="s">
        <v>186</v>
      </c>
      <c r="H833" s="656"/>
      <c r="I833" s="686"/>
      <c r="J833" s="732"/>
      <c r="K833" s="708"/>
      <c r="L833" s="709"/>
      <c r="M833" s="732"/>
      <c r="N833" s="732"/>
      <c r="O833" s="732"/>
      <c r="P833" s="732"/>
      <c r="Q833" s="732"/>
      <c r="R833" s="732"/>
      <c r="S833" s="732"/>
      <c r="T833" s="732"/>
      <c r="U833" s="733"/>
      <c r="V833" s="733"/>
      <c r="W833" s="735" t="s">
        <v>786</v>
      </c>
      <c r="X833" s="669"/>
      <c r="Y833" s="669"/>
      <c r="Z833" s="669"/>
      <c r="AA833" s="669"/>
    </row>
    <row r="834" spans="1:27" ht="31" customHeight="1" x14ac:dyDescent="0.35">
      <c r="A834" s="289">
        <v>413</v>
      </c>
      <c r="B834" s="700" t="s">
        <v>1699</v>
      </c>
      <c r="C834" s="668" t="s">
        <v>1700</v>
      </c>
      <c r="D834" s="732" t="s">
        <v>976</v>
      </c>
      <c r="E834" s="732" t="s">
        <v>1701</v>
      </c>
      <c r="F834" s="686"/>
      <c r="G834" s="686">
        <f>SUM(F813:F833)</f>
        <v>4340.1040000000003</v>
      </c>
      <c r="H834" s="656">
        <v>48.32</v>
      </c>
      <c r="I834" s="686">
        <f>I832+F833</f>
        <v>16350.569999999998</v>
      </c>
      <c r="J834" s="732">
        <v>264.577</v>
      </c>
      <c r="K834" s="686">
        <f t="shared" si="460"/>
        <v>796.10400000000004</v>
      </c>
      <c r="L834" s="656">
        <f t="shared" si="461"/>
        <v>398.05200000000002</v>
      </c>
      <c r="M834" s="732">
        <v>182</v>
      </c>
      <c r="N834" s="732">
        <v>183</v>
      </c>
      <c r="O834" s="732">
        <v>365</v>
      </c>
      <c r="P834" s="732">
        <v>185</v>
      </c>
      <c r="Q834" s="732">
        <v>189</v>
      </c>
      <c r="R834" s="732">
        <v>374</v>
      </c>
      <c r="S834" s="732" t="s">
        <v>1702</v>
      </c>
      <c r="T834" s="732" t="s">
        <v>1703</v>
      </c>
      <c r="U834" s="733">
        <v>550868.53799999994</v>
      </c>
      <c r="V834" s="733">
        <v>2427853.844</v>
      </c>
      <c r="W834" s="711" t="s">
        <v>2633</v>
      </c>
      <c r="X834" s="669" t="s">
        <v>194</v>
      </c>
      <c r="Y834" s="669" t="s">
        <v>194</v>
      </c>
      <c r="Z834" s="669" t="s">
        <v>194</v>
      </c>
      <c r="AA834" s="669" t="s">
        <v>194</v>
      </c>
    </row>
    <row r="835" spans="1:27" ht="31" customHeight="1" x14ac:dyDescent="0.35">
      <c r="A835" s="281"/>
      <c r="B835" s="700" t="s">
        <v>186</v>
      </c>
      <c r="C835" s="700"/>
      <c r="D835" s="693"/>
      <c r="E835" s="693"/>
      <c r="F835" s="686">
        <v>406</v>
      </c>
      <c r="G835" s="643"/>
      <c r="H835" s="656"/>
      <c r="I835" s="686"/>
      <c r="J835" s="693"/>
      <c r="K835" s="708"/>
      <c r="L835" s="709"/>
      <c r="M835" s="693"/>
      <c r="N835" s="693"/>
      <c r="O835" s="693"/>
      <c r="P835" s="693"/>
      <c r="Q835" s="693"/>
      <c r="R835" s="693"/>
      <c r="S835" s="693"/>
      <c r="T835" s="693"/>
      <c r="U835" s="694"/>
      <c r="V835" s="694"/>
      <c r="W835" s="736" t="s">
        <v>2634</v>
      </c>
      <c r="X835" s="669"/>
      <c r="Y835" s="669"/>
      <c r="Z835" s="669"/>
      <c r="AA835" s="669"/>
    </row>
    <row r="836" spans="1:27" ht="31" customHeight="1" x14ac:dyDescent="0.35">
      <c r="A836" s="289">
        <v>414</v>
      </c>
      <c r="B836" s="700" t="s">
        <v>186</v>
      </c>
      <c r="C836" s="700" t="s">
        <v>1704</v>
      </c>
      <c r="D836" s="693" t="s">
        <v>49</v>
      </c>
      <c r="E836" s="693" t="s">
        <v>186</v>
      </c>
      <c r="F836" s="686"/>
      <c r="G836" s="643"/>
      <c r="H836" s="656">
        <v>56.83</v>
      </c>
      <c r="I836" s="686">
        <f>I834+F835</f>
        <v>16756.57</v>
      </c>
      <c r="J836" s="693">
        <v>266.17899999999997</v>
      </c>
      <c r="K836" s="686">
        <f t="shared" si="460"/>
        <v>805</v>
      </c>
      <c r="L836" s="656">
        <f t="shared" si="461"/>
        <v>402.5</v>
      </c>
      <c r="M836" s="693">
        <v>224</v>
      </c>
      <c r="N836" s="693">
        <v>210</v>
      </c>
      <c r="O836" s="693">
        <v>434</v>
      </c>
      <c r="P836" s="693">
        <v>219</v>
      </c>
      <c r="Q836" s="693">
        <v>208</v>
      </c>
      <c r="R836" s="693">
        <v>427</v>
      </c>
      <c r="S836" s="693" t="s">
        <v>1705</v>
      </c>
      <c r="T836" s="693" t="s">
        <v>1706</v>
      </c>
      <c r="U836" s="694">
        <v>551213.74199999997</v>
      </c>
      <c r="V836" s="694">
        <v>2427640.1379999998</v>
      </c>
      <c r="W836" s="711" t="s">
        <v>2633</v>
      </c>
      <c r="X836" s="669" t="s">
        <v>194</v>
      </c>
      <c r="Y836" s="669" t="s">
        <v>194</v>
      </c>
      <c r="Z836" s="669" t="s">
        <v>194</v>
      </c>
      <c r="AA836" s="669" t="s">
        <v>194</v>
      </c>
    </row>
    <row r="837" spans="1:27" ht="31" customHeight="1" x14ac:dyDescent="0.35">
      <c r="A837" s="281"/>
      <c r="B837" s="700" t="s">
        <v>186</v>
      </c>
      <c r="C837" s="700"/>
      <c r="D837" s="693"/>
      <c r="E837" s="693"/>
      <c r="F837" s="686">
        <v>399</v>
      </c>
      <c r="G837" s="643"/>
      <c r="H837" s="656"/>
      <c r="I837" s="686"/>
      <c r="J837" s="693"/>
      <c r="K837" s="708"/>
      <c r="L837" s="709"/>
      <c r="M837" s="693"/>
      <c r="N837" s="693"/>
      <c r="O837" s="693"/>
      <c r="P837" s="693"/>
      <c r="Q837" s="693"/>
      <c r="R837" s="693"/>
      <c r="S837" s="693"/>
      <c r="T837" s="693"/>
      <c r="U837" s="694"/>
      <c r="V837" s="694"/>
      <c r="W837" s="736" t="s">
        <v>1707</v>
      </c>
      <c r="X837" s="669"/>
      <c r="Y837" s="669"/>
      <c r="Z837" s="669"/>
      <c r="AA837" s="669"/>
    </row>
    <row r="838" spans="1:27" ht="31" customHeight="1" x14ac:dyDescent="0.35">
      <c r="A838" s="289">
        <v>415</v>
      </c>
      <c r="B838" s="700" t="s">
        <v>186</v>
      </c>
      <c r="C838" s="700" t="s">
        <v>1708</v>
      </c>
      <c r="D838" s="693" t="s">
        <v>45</v>
      </c>
      <c r="E838" s="693" t="s">
        <v>186</v>
      </c>
      <c r="F838" s="686"/>
      <c r="G838" s="643"/>
      <c r="H838" s="656">
        <v>53.83</v>
      </c>
      <c r="I838" s="686">
        <f>I836+F837</f>
        <v>17155.57</v>
      </c>
      <c r="J838" s="693">
        <v>266.91000000000003</v>
      </c>
      <c r="K838" s="686">
        <f t="shared" si="460"/>
        <v>799</v>
      </c>
      <c r="L838" s="656">
        <f t="shared" si="461"/>
        <v>399.5</v>
      </c>
      <c r="M838" s="693">
        <v>190</v>
      </c>
      <c r="N838" s="693">
        <v>194</v>
      </c>
      <c r="O838" s="693">
        <v>384</v>
      </c>
      <c r="P838" s="693">
        <v>193</v>
      </c>
      <c r="Q838" s="693">
        <v>196</v>
      </c>
      <c r="R838" s="693">
        <v>389</v>
      </c>
      <c r="S838" s="693" t="s">
        <v>1709</v>
      </c>
      <c r="T838" s="693" t="s">
        <v>1710</v>
      </c>
      <c r="U838" s="694">
        <v>551552.99399999995</v>
      </c>
      <c r="V838" s="694">
        <v>2427430.1170000001</v>
      </c>
      <c r="W838" s="711" t="s">
        <v>2633</v>
      </c>
      <c r="X838" s="669" t="s">
        <v>194</v>
      </c>
      <c r="Y838" s="669" t="s">
        <v>194</v>
      </c>
      <c r="Z838" s="669" t="s">
        <v>194</v>
      </c>
      <c r="AA838" s="669" t="s">
        <v>194</v>
      </c>
    </row>
    <row r="839" spans="1:27" ht="31" customHeight="1" x14ac:dyDescent="0.35">
      <c r="A839" s="281"/>
      <c r="B839" s="700" t="s">
        <v>186</v>
      </c>
      <c r="C839" s="700"/>
      <c r="D839" s="693"/>
      <c r="E839" s="693"/>
      <c r="F839" s="686">
        <v>400</v>
      </c>
      <c r="G839" s="643"/>
      <c r="H839" s="656"/>
      <c r="I839" s="686"/>
      <c r="J839" s="693"/>
      <c r="K839" s="708"/>
      <c r="L839" s="709"/>
      <c r="M839" s="693"/>
      <c r="N839" s="693"/>
      <c r="O839" s="693"/>
      <c r="P839" s="693"/>
      <c r="Q839" s="693"/>
      <c r="R839" s="693"/>
      <c r="S839" s="693"/>
      <c r="T839" s="693"/>
      <c r="U839" s="694"/>
      <c r="V839" s="694"/>
      <c r="W839" s="736"/>
      <c r="X839" s="669"/>
      <c r="Y839" s="669"/>
      <c r="Z839" s="669"/>
      <c r="AA839" s="669"/>
    </row>
    <row r="840" spans="1:27" ht="31" customHeight="1" x14ac:dyDescent="0.35">
      <c r="A840" s="289">
        <v>416</v>
      </c>
      <c r="B840" s="700" t="s">
        <v>186</v>
      </c>
      <c r="C840" s="700" t="s">
        <v>1711</v>
      </c>
      <c r="D840" s="693" t="s">
        <v>45</v>
      </c>
      <c r="E840" s="693" t="s">
        <v>186</v>
      </c>
      <c r="F840" s="686"/>
      <c r="G840" s="643"/>
      <c r="H840" s="656">
        <v>53.83</v>
      </c>
      <c r="I840" s="686">
        <f>I838+F839</f>
        <v>17555.57</v>
      </c>
      <c r="J840" s="693">
        <v>268.32100000000003</v>
      </c>
      <c r="K840" s="686">
        <f t="shared" si="460"/>
        <v>775</v>
      </c>
      <c r="L840" s="656">
        <f t="shared" si="461"/>
        <v>387.5</v>
      </c>
      <c r="M840" s="693">
        <v>207</v>
      </c>
      <c r="N840" s="693">
        <v>244</v>
      </c>
      <c r="O840" s="693">
        <v>451</v>
      </c>
      <c r="P840" s="693">
        <v>205</v>
      </c>
      <c r="Q840" s="693">
        <v>230</v>
      </c>
      <c r="R840" s="693">
        <v>435</v>
      </c>
      <c r="S840" s="693" t="s">
        <v>1712</v>
      </c>
      <c r="T840" s="693" t="s">
        <v>1713</v>
      </c>
      <c r="U840" s="694">
        <v>551893.09699999995</v>
      </c>
      <c r="V840" s="694">
        <v>2427219.5690000001</v>
      </c>
      <c r="W840" s="711" t="s">
        <v>2633</v>
      </c>
      <c r="X840" s="669" t="s">
        <v>194</v>
      </c>
      <c r="Y840" s="669" t="s">
        <v>194</v>
      </c>
      <c r="Z840" s="669" t="s">
        <v>194</v>
      </c>
      <c r="AA840" s="669" t="s">
        <v>194</v>
      </c>
    </row>
    <row r="841" spans="1:27" ht="31" customHeight="1" x14ac:dyDescent="0.35">
      <c r="A841" s="281"/>
      <c r="B841" s="700" t="s">
        <v>186</v>
      </c>
      <c r="C841" s="700"/>
      <c r="D841" s="693"/>
      <c r="E841" s="693"/>
      <c r="F841" s="686">
        <v>375</v>
      </c>
      <c r="G841" s="643"/>
      <c r="H841" s="656"/>
      <c r="I841" s="686"/>
      <c r="J841" s="693"/>
      <c r="K841" s="708"/>
      <c r="L841" s="709"/>
      <c r="M841" s="693"/>
      <c r="N841" s="693"/>
      <c r="O841" s="693"/>
      <c r="P841" s="693"/>
      <c r="Q841" s="693"/>
      <c r="R841" s="693"/>
      <c r="S841" s="693"/>
      <c r="T841" s="693"/>
      <c r="U841" s="694"/>
      <c r="V841" s="694"/>
      <c r="W841" s="736" t="s">
        <v>1714</v>
      </c>
      <c r="X841" s="669"/>
      <c r="Y841" s="669"/>
      <c r="Z841" s="669"/>
      <c r="AA841" s="669"/>
    </row>
    <row r="842" spans="1:27" ht="31" customHeight="1" x14ac:dyDescent="0.35">
      <c r="A842" s="289">
        <v>417</v>
      </c>
      <c r="B842" s="700" t="s">
        <v>186</v>
      </c>
      <c r="C842" s="700" t="s">
        <v>1715</v>
      </c>
      <c r="D842" s="693" t="s">
        <v>49</v>
      </c>
      <c r="E842" s="693" t="s">
        <v>186</v>
      </c>
      <c r="F842" s="686"/>
      <c r="G842" s="643"/>
      <c r="H842" s="656">
        <v>56.83</v>
      </c>
      <c r="I842" s="686">
        <f>I840+F841</f>
        <v>17930.57</v>
      </c>
      <c r="J842" s="693">
        <v>253.429</v>
      </c>
      <c r="K842" s="686">
        <f t="shared" si="460"/>
        <v>778</v>
      </c>
      <c r="L842" s="656">
        <f t="shared" si="461"/>
        <v>389</v>
      </c>
      <c r="M842" s="693">
        <v>132</v>
      </c>
      <c r="N842" s="693">
        <v>172</v>
      </c>
      <c r="O842" s="693">
        <v>303</v>
      </c>
      <c r="P842" s="693">
        <v>147</v>
      </c>
      <c r="Q842" s="693">
        <v>180</v>
      </c>
      <c r="R842" s="693">
        <v>327</v>
      </c>
      <c r="S842" s="693" t="s">
        <v>1716</v>
      </c>
      <c r="T842" s="693" t="s">
        <v>1717</v>
      </c>
      <c r="U842" s="694">
        <v>552211.94299999997</v>
      </c>
      <c r="V842" s="694">
        <v>2427022.1809999999</v>
      </c>
      <c r="W842" s="711" t="s">
        <v>2635</v>
      </c>
      <c r="X842" s="669" t="s">
        <v>194</v>
      </c>
      <c r="Y842" s="669" t="s">
        <v>194</v>
      </c>
      <c r="Z842" s="669" t="s">
        <v>194</v>
      </c>
      <c r="AA842" s="669" t="s">
        <v>194</v>
      </c>
    </row>
    <row r="843" spans="1:27" ht="31" customHeight="1" x14ac:dyDescent="0.35">
      <c r="A843" s="281"/>
      <c r="B843" s="700" t="s">
        <v>186</v>
      </c>
      <c r="C843" s="700"/>
      <c r="D843" s="693"/>
      <c r="E843" s="693"/>
      <c r="F843" s="686">
        <v>403</v>
      </c>
      <c r="G843" s="643"/>
      <c r="H843" s="656"/>
      <c r="I843" s="686"/>
      <c r="J843" s="693"/>
      <c r="K843" s="708"/>
      <c r="L843" s="709"/>
      <c r="M843" s="693"/>
      <c r="N843" s="693"/>
      <c r="O843" s="693"/>
      <c r="P843" s="693"/>
      <c r="Q843" s="693"/>
      <c r="R843" s="693"/>
      <c r="S843" s="693"/>
      <c r="T843" s="693"/>
      <c r="U843" s="694"/>
      <c r="V843" s="694"/>
      <c r="W843" s="736" t="s">
        <v>1718</v>
      </c>
      <c r="X843" s="669"/>
      <c r="Y843" s="669"/>
      <c r="Z843" s="669"/>
      <c r="AA843" s="669"/>
    </row>
    <row r="844" spans="1:27" ht="31" customHeight="1" x14ac:dyDescent="0.35">
      <c r="A844" s="289">
        <v>418</v>
      </c>
      <c r="B844" s="700" t="s">
        <v>186</v>
      </c>
      <c r="C844" s="700" t="s">
        <v>1719</v>
      </c>
      <c r="D844" s="693" t="s">
        <v>495</v>
      </c>
      <c r="E844" s="693" t="s">
        <v>186</v>
      </c>
      <c r="F844" s="686"/>
      <c r="G844" s="643"/>
      <c r="H844" s="656">
        <v>58.33</v>
      </c>
      <c r="I844" s="686">
        <f>I842+F843</f>
        <v>18333.57</v>
      </c>
      <c r="J844" s="693">
        <v>258.86399999999998</v>
      </c>
      <c r="K844" s="686">
        <f t="shared" si="460"/>
        <v>750</v>
      </c>
      <c r="L844" s="656">
        <f t="shared" si="461"/>
        <v>375</v>
      </c>
      <c r="M844" s="693">
        <v>232</v>
      </c>
      <c r="N844" s="693">
        <v>200</v>
      </c>
      <c r="O844" s="693">
        <v>433</v>
      </c>
      <c r="P844" s="693">
        <v>225</v>
      </c>
      <c r="Q844" s="693">
        <v>194</v>
      </c>
      <c r="R844" s="693">
        <v>418</v>
      </c>
      <c r="S844" s="693" t="s">
        <v>1720</v>
      </c>
      <c r="T844" s="693" t="s">
        <v>1721</v>
      </c>
      <c r="U844" s="694">
        <v>552554.59600000002</v>
      </c>
      <c r="V844" s="694">
        <v>2426810.054</v>
      </c>
      <c r="W844" s="711" t="s">
        <v>2635</v>
      </c>
      <c r="X844" s="669" t="s">
        <v>194</v>
      </c>
      <c r="Y844" s="669" t="s">
        <v>194</v>
      </c>
      <c r="Z844" s="669" t="s">
        <v>194</v>
      </c>
      <c r="AA844" s="669" t="s">
        <v>194</v>
      </c>
    </row>
    <row r="845" spans="1:27" ht="31" customHeight="1" x14ac:dyDescent="0.35">
      <c r="A845" s="281"/>
      <c r="B845" s="700" t="s">
        <v>186</v>
      </c>
      <c r="C845" s="700"/>
      <c r="D845" s="693"/>
      <c r="E845" s="693"/>
      <c r="F845" s="686">
        <v>347</v>
      </c>
      <c r="G845" s="643"/>
      <c r="H845" s="656"/>
      <c r="I845" s="686"/>
      <c r="J845" s="693"/>
      <c r="K845" s="708"/>
      <c r="L845" s="709"/>
      <c r="M845" s="693"/>
      <c r="N845" s="693"/>
      <c r="O845" s="693"/>
      <c r="P845" s="693"/>
      <c r="Q845" s="693"/>
      <c r="R845" s="693"/>
      <c r="S845" s="693"/>
      <c r="T845" s="693"/>
      <c r="U845" s="694"/>
      <c r="V845" s="694"/>
      <c r="W845" s="736" t="s">
        <v>1722</v>
      </c>
      <c r="X845" s="669"/>
      <c r="Y845" s="669"/>
      <c r="Z845" s="669"/>
      <c r="AA845" s="669"/>
    </row>
    <row r="846" spans="1:27" ht="31" customHeight="1" x14ac:dyDescent="0.35">
      <c r="A846" s="289">
        <v>419</v>
      </c>
      <c r="B846" s="700" t="s">
        <v>186</v>
      </c>
      <c r="C846" s="700" t="s">
        <v>1723</v>
      </c>
      <c r="D846" s="693" t="s">
        <v>235</v>
      </c>
      <c r="E846" s="693" t="s">
        <v>186</v>
      </c>
      <c r="F846" s="686"/>
      <c r="G846" s="643"/>
      <c r="H846" s="656">
        <v>50.83</v>
      </c>
      <c r="I846" s="686">
        <f>I844+F845</f>
        <v>18680.57</v>
      </c>
      <c r="J846" s="693">
        <v>261.15600000000001</v>
      </c>
      <c r="K846" s="686">
        <f t="shared" si="460"/>
        <v>705</v>
      </c>
      <c r="L846" s="656">
        <f t="shared" si="461"/>
        <v>352.5</v>
      </c>
      <c r="M846" s="693">
        <v>147</v>
      </c>
      <c r="N846" s="693">
        <v>123</v>
      </c>
      <c r="O846" s="693">
        <v>270</v>
      </c>
      <c r="P846" s="693">
        <v>154</v>
      </c>
      <c r="Q846" s="693">
        <v>138</v>
      </c>
      <c r="R846" s="693">
        <v>293</v>
      </c>
      <c r="S846" s="693" t="s">
        <v>1724</v>
      </c>
      <c r="T846" s="693" t="s">
        <v>1725</v>
      </c>
      <c r="U846" s="694">
        <v>552849.63500000001</v>
      </c>
      <c r="V846" s="694">
        <v>2426627.4040000001</v>
      </c>
      <c r="W846" s="711" t="s">
        <v>2636</v>
      </c>
      <c r="X846" s="669" t="s">
        <v>194</v>
      </c>
      <c r="Y846" s="669" t="s">
        <v>194</v>
      </c>
      <c r="Z846" s="669" t="s">
        <v>194</v>
      </c>
      <c r="AA846" s="669" t="s">
        <v>194</v>
      </c>
    </row>
    <row r="847" spans="1:27" ht="31" customHeight="1" x14ac:dyDescent="0.35">
      <c r="A847" s="281"/>
      <c r="B847" s="700" t="s">
        <v>186</v>
      </c>
      <c r="C847" s="700"/>
      <c r="D847" s="693"/>
      <c r="E847" s="693"/>
      <c r="F847" s="686">
        <v>358</v>
      </c>
      <c r="G847" s="643"/>
      <c r="H847" s="656"/>
      <c r="I847" s="686"/>
      <c r="J847" s="693"/>
      <c r="K847" s="708"/>
      <c r="L847" s="709"/>
      <c r="M847" s="693"/>
      <c r="N847" s="693"/>
      <c r="O847" s="693"/>
      <c r="P847" s="693"/>
      <c r="Q847" s="693"/>
      <c r="R847" s="693"/>
      <c r="S847" s="693"/>
      <c r="T847" s="693"/>
      <c r="U847" s="694"/>
      <c r="V847" s="694"/>
      <c r="W847" s="736" t="s">
        <v>1722</v>
      </c>
      <c r="X847" s="669"/>
      <c r="Y847" s="669"/>
      <c r="Z847" s="669"/>
      <c r="AA847" s="669"/>
    </row>
    <row r="848" spans="1:27" ht="31" customHeight="1" x14ac:dyDescent="0.35">
      <c r="A848" s="289">
        <v>420</v>
      </c>
      <c r="B848" s="700" t="s">
        <v>186</v>
      </c>
      <c r="C848" s="700" t="s">
        <v>1726</v>
      </c>
      <c r="D848" s="693" t="s">
        <v>235</v>
      </c>
      <c r="E848" s="693" t="s">
        <v>186</v>
      </c>
      <c r="F848" s="686"/>
      <c r="G848" s="643"/>
      <c r="H848" s="656">
        <v>50.83</v>
      </c>
      <c r="I848" s="686">
        <f>I846+F847</f>
        <v>19038.57</v>
      </c>
      <c r="J848" s="693">
        <v>272.54199999999997</v>
      </c>
      <c r="K848" s="686">
        <f t="shared" si="460"/>
        <v>747</v>
      </c>
      <c r="L848" s="656">
        <f t="shared" si="461"/>
        <v>373.5</v>
      </c>
      <c r="M848" s="693">
        <v>236</v>
      </c>
      <c r="N848" s="693">
        <v>211</v>
      </c>
      <c r="O848" s="693">
        <v>447</v>
      </c>
      <c r="P848" s="693">
        <v>221</v>
      </c>
      <c r="Q848" s="693">
        <v>207</v>
      </c>
      <c r="R848" s="693">
        <v>428</v>
      </c>
      <c r="S848" s="693" t="s">
        <v>1727</v>
      </c>
      <c r="T848" s="693" t="s">
        <v>1728</v>
      </c>
      <c r="U848" s="694">
        <v>553154.027</v>
      </c>
      <c r="V848" s="694">
        <v>2426438.9640000002</v>
      </c>
      <c r="W848" s="711" t="s">
        <v>2636</v>
      </c>
      <c r="X848" s="669" t="s">
        <v>194</v>
      </c>
      <c r="Y848" s="669" t="s">
        <v>194</v>
      </c>
      <c r="Z848" s="669" t="s">
        <v>194</v>
      </c>
      <c r="AA848" s="669" t="s">
        <v>194</v>
      </c>
    </row>
    <row r="849" spans="1:27" ht="31" customHeight="1" x14ac:dyDescent="0.35">
      <c r="A849" s="281"/>
      <c r="B849" s="700" t="s">
        <v>186</v>
      </c>
      <c r="C849" s="700"/>
      <c r="D849" s="693"/>
      <c r="E849" s="693"/>
      <c r="F849" s="686">
        <v>389</v>
      </c>
      <c r="G849" s="643"/>
      <c r="H849" s="656"/>
      <c r="I849" s="686"/>
      <c r="J849" s="693"/>
      <c r="K849" s="708"/>
      <c r="L849" s="709"/>
      <c r="M849" s="693"/>
      <c r="N849" s="693"/>
      <c r="O849" s="693"/>
      <c r="P849" s="693"/>
      <c r="Q849" s="693"/>
      <c r="R849" s="693"/>
      <c r="S849" s="693"/>
      <c r="T849" s="693"/>
      <c r="U849" s="694"/>
      <c r="V849" s="694"/>
      <c r="W849" s="736" t="s">
        <v>1729</v>
      </c>
      <c r="X849" s="669"/>
      <c r="Y849" s="669"/>
      <c r="Z849" s="669"/>
      <c r="AA849" s="669"/>
    </row>
    <row r="850" spans="1:27" ht="31" customHeight="1" x14ac:dyDescent="0.35">
      <c r="A850" s="289">
        <v>421</v>
      </c>
      <c r="B850" s="700" t="s">
        <v>186</v>
      </c>
      <c r="C850" s="700" t="s">
        <v>1730</v>
      </c>
      <c r="D850" s="693" t="s">
        <v>235</v>
      </c>
      <c r="E850" s="693" t="s">
        <v>186</v>
      </c>
      <c r="F850" s="686"/>
      <c r="G850" s="643"/>
      <c r="H850" s="656">
        <v>50.83</v>
      </c>
      <c r="I850" s="686">
        <f>I848+F849</f>
        <v>19427.57</v>
      </c>
      <c r="J850" s="693">
        <v>268.93900000000002</v>
      </c>
      <c r="K850" s="686">
        <f t="shared" si="460"/>
        <v>724</v>
      </c>
      <c r="L850" s="656">
        <f t="shared" si="461"/>
        <v>362</v>
      </c>
      <c r="M850" s="693">
        <v>179</v>
      </c>
      <c r="N850" s="693">
        <v>168</v>
      </c>
      <c r="O850" s="693">
        <v>347</v>
      </c>
      <c r="P850" s="693">
        <v>183</v>
      </c>
      <c r="Q850" s="693">
        <v>168</v>
      </c>
      <c r="R850" s="693">
        <v>352</v>
      </c>
      <c r="S850" s="693" t="s">
        <v>1731</v>
      </c>
      <c r="T850" s="693" t="s">
        <v>1732</v>
      </c>
      <c r="U850" s="694">
        <v>553484.77599999995</v>
      </c>
      <c r="V850" s="694">
        <v>2426234.2069999999</v>
      </c>
      <c r="W850" s="711" t="s">
        <v>2637</v>
      </c>
      <c r="X850" s="669" t="s">
        <v>194</v>
      </c>
      <c r="Y850" s="669" t="s">
        <v>194</v>
      </c>
      <c r="Z850" s="669" t="s">
        <v>194</v>
      </c>
      <c r="AA850" s="669" t="s">
        <v>194</v>
      </c>
    </row>
    <row r="851" spans="1:27" ht="31" customHeight="1" x14ac:dyDescent="0.35">
      <c r="A851" s="281"/>
      <c r="B851" s="700" t="s">
        <v>186</v>
      </c>
      <c r="C851" s="700"/>
      <c r="D851" s="693"/>
      <c r="E851" s="693"/>
      <c r="F851" s="686">
        <v>335</v>
      </c>
      <c r="G851" s="643"/>
      <c r="H851" s="656"/>
      <c r="I851" s="686"/>
      <c r="J851" s="693"/>
      <c r="K851" s="708"/>
      <c r="L851" s="709"/>
      <c r="M851" s="693"/>
      <c r="N851" s="693"/>
      <c r="O851" s="693"/>
      <c r="P851" s="693"/>
      <c r="Q851" s="693"/>
      <c r="R851" s="693"/>
      <c r="S851" s="693"/>
      <c r="T851" s="693"/>
      <c r="U851" s="694"/>
      <c r="V851" s="694"/>
      <c r="W851" s="737" t="s">
        <v>1733</v>
      </c>
      <c r="X851" s="669"/>
      <c r="Y851" s="669"/>
      <c r="Z851" s="669"/>
      <c r="AA851" s="669"/>
    </row>
    <row r="852" spans="1:27" ht="31" customHeight="1" x14ac:dyDescent="0.35">
      <c r="A852" s="289">
        <v>422</v>
      </c>
      <c r="B852" s="700" t="s">
        <v>186</v>
      </c>
      <c r="C852" s="700" t="s">
        <v>1734</v>
      </c>
      <c r="D852" s="693" t="s">
        <v>45</v>
      </c>
      <c r="E852" s="693" t="s">
        <v>186</v>
      </c>
      <c r="F852" s="686"/>
      <c r="G852" s="643"/>
      <c r="H852" s="656">
        <v>53.83</v>
      </c>
      <c r="I852" s="686">
        <f>I850+F851</f>
        <v>19762.57</v>
      </c>
      <c r="J852" s="693">
        <v>265.82799999999997</v>
      </c>
      <c r="K852" s="686">
        <f t="shared" si="460"/>
        <v>702</v>
      </c>
      <c r="L852" s="656">
        <f t="shared" si="461"/>
        <v>351</v>
      </c>
      <c r="M852" s="693">
        <v>167</v>
      </c>
      <c r="N852" s="693">
        <v>100</v>
      </c>
      <c r="O852" s="693">
        <v>267</v>
      </c>
      <c r="P852" s="693">
        <v>168</v>
      </c>
      <c r="Q852" s="693">
        <v>123</v>
      </c>
      <c r="R852" s="693">
        <v>290</v>
      </c>
      <c r="S852" s="693" t="s">
        <v>1735</v>
      </c>
      <c r="T852" s="693" t="s">
        <v>1736</v>
      </c>
      <c r="U852" s="694">
        <v>553769.61199999996</v>
      </c>
      <c r="V852" s="694">
        <v>2426057.8730000001</v>
      </c>
      <c r="W852" s="711" t="s">
        <v>2637</v>
      </c>
      <c r="X852" s="669" t="s">
        <v>194</v>
      </c>
      <c r="Y852" s="669" t="s">
        <v>194</v>
      </c>
      <c r="Z852" s="669" t="s">
        <v>194</v>
      </c>
      <c r="AA852" s="669" t="s">
        <v>194</v>
      </c>
    </row>
    <row r="853" spans="1:27" ht="31" customHeight="1" x14ac:dyDescent="0.35">
      <c r="A853" s="281"/>
      <c r="B853" s="700" t="s">
        <v>186</v>
      </c>
      <c r="C853" s="700"/>
      <c r="D853" s="693"/>
      <c r="E853" s="693"/>
      <c r="F853" s="686">
        <v>367</v>
      </c>
      <c r="G853" s="643"/>
      <c r="H853" s="656"/>
      <c r="I853" s="686"/>
      <c r="J853" s="693"/>
      <c r="K853" s="708"/>
      <c r="L853" s="709"/>
      <c r="M853" s="693"/>
      <c r="N853" s="693"/>
      <c r="O853" s="693"/>
      <c r="P853" s="693"/>
      <c r="Q853" s="693"/>
      <c r="R853" s="693"/>
      <c r="S853" s="693"/>
      <c r="T853" s="693"/>
      <c r="U853" s="694"/>
      <c r="V853" s="694"/>
      <c r="W853" s="736"/>
      <c r="X853" s="669"/>
      <c r="Y853" s="669"/>
      <c r="Z853" s="669"/>
      <c r="AA853" s="669"/>
    </row>
    <row r="854" spans="1:27" ht="31" customHeight="1" x14ac:dyDescent="0.35">
      <c r="A854" s="289">
        <v>423</v>
      </c>
      <c r="B854" s="700" t="s">
        <v>186</v>
      </c>
      <c r="C854" s="738" t="s">
        <v>1737</v>
      </c>
      <c r="D854" s="738" t="s">
        <v>976</v>
      </c>
      <c r="E854" s="693" t="s">
        <v>186</v>
      </c>
      <c r="F854" s="686"/>
      <c r="G854" s="643"/>
      <c r="H854" s="656">
        <v>51.32</v>
      </c>
      <c r="I854" s="686">
        <f>I852+F853</f>
        <v>20129.57</v>
      </c>
      <c r="J854" s="693">
        <v>280.28399999999999</v>
      </c>
      <c r="K854" s="686">
        <f t="shared" si="460"/>
        <v>778.68000000000006</v>
      </c>
      <c r="L854" s="656">
        <f t="shared" si="461"/>
        <v>389.34000000000003</v>
      </c>
      <c r="M854" s="693">
        <v>268</v>
      </c>
      <c r="N854" s="693">
        <v>66</v>
      </c>
      <c r="O854" s="693">
        <v>334</v>
      </c>
      <c r="P854" s="693">
        <v>246</v>
      </c>
      <c r="Q854" s="693">
        <v>98</v>
      </c>
      <c r="R854" s="693">
        <v>344</v>
      </c>
      <c r="S854" s="693" t="s">
        <v>1738</v>
      </c>
      <c r="T854" s="693" t="s">
        <v>1739</v>
      </c>
      <c r="U854" s="694">
        <v>554081.65599999996</v>
      </c>
      <c r="V854" s="694">
        <v>2425864.696</v>
      </c>
      <c r="W854" s="711" t="s">
        <v>2637</v>
      </c>
      <c r="X854" s="669" t="s">
        <v>194</v>
      </c>
      <c r="Y854" s="669" t="s">
        <v>194</v>
      </c>
      <c r="Z854" s="669" t="s">
        <v>194</v>
      </c>
      <c r="AA854" s="669" t="s">
        <v>194</v>
      </c>
    </row>
    <row r="855" spans="1:27" ht="31" customHeight="1" x14ac:dyDescent="0.35">
      <c r="A855" s="281"/>
      <c r="B855" s="700" t="s">
        <v>186</v>
      </c>
      <c r="C855" s="700"/>
      <c r="D855" s="693"/>
      <c r="E855" s="693"/>
      <c r="F855" s="686">
        <v>411.68</v>
      </c>
      <c r="G855" s="643"/>
      <c r="H855" s="656"/>
      <c r="I855" s="686"/>
      <c r="J855" s="693"/>
      <c r="K855" s="708"/>
      <c r="L855" s="709"/>
      <c r="M855" s="693"/>
      <c r="N855" s="693"/>
      <c r="O855" s="693"/>
      <c r="P855" s="693"/>
      <c r="Q855" s="693"/>
      <c r="R855" s="693"/>
      <c r="S855" s="693"/>
      <c r="T855" s="693"/>
      <c r="U855" s="694"/>
      <c r="V855" s="694"/>
      <c r="W855" s="736" t="s">
        <v>1740</v>
      </c>
      <c r="X855" s="669"/>
      <c r="Y855" s="669"/>
      <c r="Z855" s="669"/>
      <c r="AA855" s="669"/>
    </row>
    <row r="856" spans="1:27" ht="31" customHeight="1" x14ac:dyDescent="0.35">
      <c r="A856" s="289">
        <v>424</v>
      </c>
      <c r="B856" s="700" t="s">
        <v>1741</v>
      </c>
      <c r="C856" s="738" t="s">
        <v>1742</v>
      </c>
      <c r="D856" s="738" t="s">
        <v>2638</v>
      </c>
      <c r="E856" s="693" t="s">
        <v>1743</v>
      </c>
      <c r="F856" s="686"/>
      <c r="G856" s="686">
        <f>SUM(F835:F855)</f>
        <v>4190.68</v>
      </c>
      <c r="H856" s="656">
        <v>84.32</v>
      </c>
      <c r="I856" s="686">
        <f>I854+F855</f>
        <v>20541.25</v>
      </c>
      <c r="J856" s="693">
        <v>281.80500000000001</v>
      </c>
      <c r="K856" s="686">
        <f t="shared" si="460"/>
        <v>661.68000000000006</v>
      </c>
      <c r="L856" s="656">
        <f t="shared" si="461"/>
        <v>330.84000000000003</v>
      </c>
      <c r="M856" s="693">
        <v>348</v>
      </c>
      <c r="N856" s="693">
        <v>155</v>
      </c>
      <c r="O856" s="693">
        <v>503</v>
      </c>
      <c r="P856" s="693">
        <v>317</v>
      </c>
      <c r="Q856" s="693">
        <v>143</v>
      </c>
      <c r="R856" s="693">
        <v>460</v>
      </c>
      <c r="S856" s="693" t="s">
        <v>1744</v>
      </c>
      <c r="T856" s="693" t="s">
        <v>1745</v>
      </c>
      <c r="U856" s="694">
        <v>554431.68999999994</v>
      </c>
      <c r="V856" s="694">
        <v>2425648</v>
      </c>
      <c r="W856" s="711" t="s">
        <v>2637</v>
      </c>
      <c r="X856" s="669" t="s">
        <v>194</v>
      </c>
      <c r="Y856" s="669" t="s">
        <v>194</v>
      </c>
      <c r="Z856" s="669" t="s">
        <v>194</v>
      </c>
      <c r="AA856" s="669" t="s">
        <v>194</v>
      </c>
    </row>
    <row r="857" spans="1:27" ht="31" customHeight="1" x14ac:dyDescent="0.35">
      <c r="A857" s="281"/>
      <c r="B857" s="700" t="s">
        <v>186</v>
      </c>
      <c r="C857" s="700"/>
      <c r="D857" s="693"/>
      <c r="E857" s="693"/>
      <c r="F857" s="686">
        <v>250</v>
      </c>
      <c r="G857" s="686"/>
      <c r="H857" s="656"/>
      <c r="I857" s="686"/>
      <c r="J857" s="693"/>
      <c r="K857" s="708"/>
      <c r="L857" s="709"/>
      <c r="M857" s="693"/>
      <c r="N857" s="693"/>
      <c r="O857" s="693"/>
      <c r="P857" s="693"/>
      <c r="Q857" s="693"/>
      <c r="R857" s="693"/>
      <c r="S857" s="693"/>
      <c r="T857" s="693"/>
      <c r="U857" s="694"/>
      <c r="V857" s="694"/>
      <c r="W857" s="705" t="s">
        <v>2748</v>
      </c>
      <c r="X857" s="669"/>
      <c r="Y857" s="669"/>
      <c r="Z857" s="669"/>
      <c r="AA857" s="669"/>
    </row>
    <row r="858" spans="1:27" ht="31" customHeight="1" x14ac:dyDescent="0.35">
      <c r="A858" s="289">
        <v>425</v>
      </c>
      <c r="B858" s="700" t="s">
        <v>1746</v>
      </c>
      <c r="C858" s="738" t="s">
        <v>1747</v>
      </c>
      <c r="D858" s="738" t="s">
        <v>1187</v>
      </c>
      <c r="E858" s="693" t="s">
        <v>1748</v>
      </c>
      <c r="F858" s="686"/>
      <c r="G858" s="686">
        <f>F857</f>
        <v>250</v>
      </c>
      <c r="H858" s="656">
        <v>96.32</v>
      </c>
      <c r="I858" s="686">
        <f>I856+F857</f>
        <v>20791.25</v>
      </c>
      <c r="J858" s="693">
        <v>265.52999999999997</v>
      </c>
      <c r="K858" s="686">
        <f t="shared" si="460"/>
        <v>645.20299999999997</v>
      </c>
      <c r="L858" s="656">
        <f t="shared" si="461"/>
        <v>322.60149999999999</v>
      </c>
      <c r="M858" s="693">
        <v>95</v>
      </c>
      <c r="N858" s="693">
        <v>345</v>
      </c>
      <c r="O858" s="693">
        <v>441</v>
      </c>
      <c r="P858" s="693">
        <v>107</v>
      </c>
      <c r="Q858" s="693">
        <v>316</v>
      </c>
      <c r="R858" s="693">
        <v>424</v>
      </c>
      <c r="S858" s="693" t="s">
        <v>1749</v>
      </c>
      <c r="T858" s="693" t="s">
        <v>1750</v>
      </c>
      <c r="U858" s="694">
        <v>554567.12600000005</v>
      </c>
      <c r="V858" s="694">
        <v>2425437.8640000001</v>
      </c>
      <c r="W858" s="711" t="s">
        <v>2637</v>
      </c>
      <c r="X858" s="669" t="s">
        <v>194</v>
      </c>
      <c r="Y858" s="669" t="s">
        <v>194</v>
      </c>
      <c r="Z858" s="669" t="s">
        <v>194</v>
      </c>
      <c r="AA858" s="669" t="s">
        <v>194</v>
      </c>
    </row>
    <row r="859" spans="1:27" ht="31" customHeight="1" x14ac:dyDescent="0.35">
      <c r="A859" s="281"/>
      <c r="B859" s="700" t="s">
        <v>186</v>
      </c>
      <c r="C859" s="700"/>
      <c r="D859" s="693"/>
      <c r="E859" s="693"/>
      <c r="F859" s="686">
        <v>395.20299999999997</v>
      </c>
      <c r="G859" s="686"/>
      <c r="H859" s="656"/>
      <c r="I859" s="686"/>
      <c r="J859" s="693"/>
      <c r="K859" s="708"/>
      <c r="L859" s="709"/>
      <c r="M859" s="693"/>
      <c r="N859" s="693"/>
      <c r="O859" s="693"/>
      <c r="P859" s="693"/>
      <c r="Q859" s="693"/>
      <c r="R859" s="693"/>
      <c r="S859" s="693"/>
      <c r="T859" s="693"/>
      <c r="U859" s="694"/>
      <c r="V859" s="694"/>
      <c r="W859" s="660" t="s">
        <v>2749</v>
      </c>
      <c r="X859" s="669"/>
      <c r="Y859" s="669"/>
      <c r="Z859" s="669"/>
      <c r="AA859" s="669"/>
    </row>
    <row r="860" spans="1:27" ht="31" customHeight="1" x14ac:dyDescent="0.35">
      <c r="A860" s="289">
        <v>426</v>
      </c>
      <c r="B860" s="700" t="s">
        <v>1751</v>
      </c>
      <c r="C860" s="738" t="s">
        <v>1752</v>
      </c>
      <c r="D860" s="738" t="s">
        <v>276</v>
      </c>
      <c r="E860" s="739" t="s">
        <v>1753</v>
      </c>
      <c r="F860" s="686"/>
      <c r="G860" s="686">
        <f>F859</f>
        <v>395.20299999999997</v>
      </c>
      <c r="H860" s="656">
        <v>57.32</v>
      </c>
      <c r="I860" s="686">
        <f>I858+F859</f>
        <v>21186.453000000001</v>
      </c>
      <c r="J860" s="739">
        <v>265.529</v>
      </c>
      <c r="K860" s="686">
        <f t="shared" si="460"/>
        <v>809.20299999999997</v>
      </c>
      <c r="L860" s="656">
        <f t="shared" si="461"/>
        <v>404.60149999999999</v>
      </c>
      <c r="M860" s="693">
        <v>53</v>
      </c>
      <c r="N860" s="693">
        <v>270</v>
      </c>
      <c r="O860" s="693">
        <v>322</v>
      </c>
      <c r="P860" s="693">
        <v>82</v>
      </c>
      <c r="Q860" s="693">
        <v>255</v>
      </c>
      <c r="R860" s="693">
        <v>337</v>
      </c>
      <c r="S860" s="693" t="s">
        <v>1754</v>
      </c>
      <c r="T860" s="694" t="s">
        <v>1755</v>
      </c>
      <c r="U860" s="694">
        <v>554918.299</v>
      </c>
      <c r="V860" s="693">
        <v>2425256.5830000001</v>
      </c>
      <c r="W860" s="711" t="s">
        <v>2637</v>
      </c>
      <c r="X860" s="669" t="s">
        <v>194</v>
      </c>
      <c r="Y860" s="669" t="s">
        <v>194</v>
      </c>
      <c r="Z860" s="669" t="s">
        <v>194</v>
      </c>
      <c r="AA860" s="669" t="s">
        <v>194</v>
      </c>
    </row>
    <row r="861" spans="1:27" ht="31" customHeight="1" x14ac:dyDescent="0.35">
      <c r="A861" s="281"/>
      <c r="B861" s="700" t="s">
        <v>186</v>
      </c>
      <c r="C861" s="643"/>
      <c r="D861" s="647"/>
      <c r="E861" s="650"/>
      <c r="F861" s="686">
        <v>414</v>
      </c>
      <c r="G861" s="686"/>
      <c r="H861" s="656"/>
      <c r="I861" s="686"/>
      <c r="J861" s="728"/>
      <c r="K861" s="708"/>
      <c r="L861" s="709"/>
      <c r="M861" s="647"/>
      <c r="N861" s="647"/>
      <c r="O861" s="647"/>
      <c r="P861" s="647"/>
      <c r="Q861" s="647"/>
      <c r="R861" s="647"/>
      <c r="S861" s="647"/>
      <c r="T861" s="651"/>
      <c r="U861" s="651"/>
      <c r="V861" s="647"/>
      <c r="W861" s="710" t="s">
        <v>1756</v>
      </c>
      <c r="X861" s="669"/>
      <c r="Y861" s="669"/>
      <c r="Z861" s="669"/>
      <c r="AA861" s="669"/>
    </row>
    <row r="862" spans="1:27" ht="31" customHeight="1" x14ac:dyDescent="0.35">
      <c r="A862" s="289">
        <v>427</v>
      </c>
      <c r="B862" s="700" t="s">
        <v>186</v>
      </c>
      <c r="C862" s="643" t="s">
        <v>1757</v>
      </c>
      <c r="D862" s="647" t="s">
        <v>235</v>
      </c>
      <c r="E862" s="650" t="s">
        <v>186</v>
      </c>
      <c r="F862" s="686"/>
      <c r="G862" s="686"/>
      <c r="H862" s="656">
        <v>50.83</v>
      </c>
      <c r="I862" s="686">
        <f>I860+F861</f>
        <v>21600.453000000001</v>
      </c>
      <c r="J862" s="728">
        <v>263.072</v>
      </c>
      <c r="K862" s="686">
        <f t="shared" si="460"/>
        <v>810</v>
      </c>
      <c r="L862" s="656">
        <f t="shared" si="461"/>
        <v>405</v>
      </c>
      <c r="M862" s="647">
        <v>145</v>
      </c>
      <c r="N862" s="647">
        <v>127</v>
      </c>
      <c r="O862" s="647">
        <v>272</v>
      </c>
      <c r="P862" s="647">
        <v>161</v>
      </c>
      <c r="Q862" s="647">
        <v>145</v>
      </c>
      <c r="R862" s="647">
        <v>306</v>
      </c>
      <c r="S862" s="647" t="s">
        <v>1758</v>
      </c>
      <c r="T862" s="651" t="s">
        <v>1759</v>
      </c>
      <c r="U862" s="651">
        <v>555326.91700000002</v>
      </c>
      <c r="V862" s="647">
        <v>2425190.0440000002</v>
      </c>
      <c r="W862" s="711" t="s">
        <v>2637</v>
      </c>
      <c r="X862" s="669" t="s">
        <v>194</v>
      </c>
      <c r="Y862" s="669" t="s">
        <v>194</v>
      </c>
      <c r="Z862" s="669" t="s">
        <v>194</v>
      </c>
      <c r="AA862" s="669" t="s">
        <v>194</v>
      </c>
    </row>
    <row r="863" spans="1:27" ht="31" customHeight="1" x14ac:dyDescent="0.35">
      <c r="A863" s="281"/>
      <c r="B863" s="700" t="s">
        <v>186</v>
      </c>
      <c r="C863" s="643"/>
      <c r="D863" s="647"/>
      <c r="E863" s="650"/>
      <c r="F863" s="686">
        <v>396</v>
      </c>
      <c r="G863" s="640"/>
      <c r="H863" s="656"/>
      <c r="I863" s="686"/>
      <c r="J863" s="728"/>
      <c r="K863" s="708"/>
      <c r="L863" s="709"/>
      <c r="M863" s="647"/>
      <c r="N863" s="647"/>
      <c r="O863" s="647"/>
      <c r="P863" s="647"/>
      <c r="Q863" s="647"/>
      <c r="R863" s="647"/>
      <c r="S863" s="647"/>
      <c r="T863" s="651"/>
      <c r="U863" s="651"/>
      <c r="V863" s="647"/>
      <c r="W863" s="710" t="s">
        <v>1433</v>
      </c>
      <c r="X863" s="669"/>
      <c r="Y863" s="669"/>
      <c r="Z863" s="669"/>
      <c r="AA863" s="669"/>
    </row>
    <row r="864" spans="1:27" ht="31" customHeight="1" x14ac:dyDescent="0.35">
      <c r="A864" s="289">
        <v>428</v>
      </c>
      <c r="B864" s="700" t="s">
        <v>186</v>
      </c>
      <c r="C864" s="643" t="s">
        <v>1760</v>
      </c>
      <c r="D864" s="647" t="s">
        <v>501</v>
      </c>
      <c r="E864" s="650" t="s">
        <v>186</v>
      </c>
      <c r="F864" s="686"/>
      <c r="G864" s="640"/>
      <c r="H864" s="656">
        <v>61.33</v>
      </c>
      <c r="I864" s="686">
        <f>I862+F863</f>
        <v>21996.453000000001</v>
      </c>
      <c r="J864" s="728">
        <v>268.346</v>
      </c>
      <c r="K864" s="686">
        <f t="shared" si="460"/>
        <v>778</v>
      </c>
      <c r="L864" s="656">
        <f t="shared" si="461"/>
        <v>389</v>
      </c>
      <c r="M864" s="647">
        <v>270</v>
      </c>
      <c r="N864" s="647">
        <v>121</v>
      </c>
      <c r="O864" s="647">
        <v>391</v>
      </c>
      <c r="P864" s="647">
        <v>253</v>
      </c>
      <c r="Q864" s="647">
        <v>139</v>
      </c>
      <c r="R864" s="647">
        <v>392</v>
      </c>
      <c r="S864" s="647" t="s">
        <v>1761</v>
      </c>
      <c r="T864" s="651" t="s">
        <v>1762</v>
      </c>
      <c r="U864" s="651">
        <v>555717.76899999997</v>
      </c>
      <c r="V864" s="654">
        <v>2425126.398</v>
      </c>
      <c r="W864" s="711" t="s">
        <v>2637</v>
      </c>
      <c r="X864" s="669" t="s">
        <v>194</v>
      </c>
      <c r="Y864" s="669" t="s">
        <v>194</v>
      </c>
      <c r="Z864" s="669" t="s">
        <v>194</v>
      </c>
      <c r="AA864" s="669" t="s">
        <v>194</v>
      </c>
    </row>
    <row r="865" spans="1:27" ht="31" customHeight="1" x14ac:dyDescent="0.35">
      <c r="A865" s="281"/>
      <c r="B865" s="700" t="s">
        <v>186</v>
      </c>
      <c r="C865" s="643"/>
      <c r="D865" s="647"/>
      <c r="E865" s="650"/>
      <c r="F865" s="686">
        <v>382</v>
      </c>
      <c r="G865" s="640"/>
      <c r="H865" s="656"/>
      <c r="I865" s="686"/>
      <c r="J865" s="728"/>
      <c r="K865" s="708"/>
      <c r="L865" s="709"/>
      <c r="M865" s="647"/>
      <c r="N865" s="647"/>
      <c r="O865" s="647"/>
      <c r="P865" s="647"/>
      <c r="Q865" s="647"/>
      <c r="R865" s="647"/>
      <c r="S865" s="647"/>
      <c r="T865" s="651"/>
      <c r="U865" s="651"/>
      <c r="V865" s="647"/>
      <c r="W865" s="710" t="s">
        <v>1115</v>
      </c>
      <c r="X865" s="669"/>
      <c r="Y865" s="669"/>
      <c r="Z865" s="669"/>
      <c r="AA865" s="669"/>
    </row>
    <row r="866" spans="1:27" ht="31" customHeight="1" x14ac:dyDescent="0.35">
      <c r="A866" s="289">
        <v>429</v>
      </c>
      <c r="B866" s="700" t="s">
        <v>186</v>
      </c>
      <c r="C866" s="643" t="s">
        <v>1763</v>
      </c>
      <c r="D866" s="647" t="s">
        <v>49</v>
      </c>
      <c r="E866" s="650" t="s">
        <v>186</v>
      </c>
      <c r="F866" s="686"/>
      <c r="G866" s="640"/>
      <c r="H866" s="656">
        <v>56.83</v>
      </c>
      <c r="I866" s="686">
        <f>I864+F865</f>
        <v>22378.453000000001</v>
      </c>
      <c r="J866" s="728">
        <v>287.80599999999998</v>
      </c>
      <c r="K866" s="686">
        <f t="shared" si="460"/>
        <v>790</v>
      </c>
      <c r="L866" s="656">
        <f t="shared" si="461"/>
        <v>395</v>
      </c>
      <c r="M866" s="647">
        <v>262</v>
      </c>
      <c r="N866" s="647">
        <v>185</v>
      </c>
      <c r="O866" s="647">
        <v>447</v>
      </c>
      <c r="P866" s="647">
        <v>245</v>
      </c>
      <c r="Q866" s="647">
        <v>190</v>
      </c>
      <c r="R866" s="647">
        <v>435</v>
      </c>
      <c r="S866" s="647" t="s">
        <v>1764</v>
      </c>
      <c r="T866" s="651" t="s">
        <v>1765</v>
      </c>
      <c r="U866" s="651">
        <v>556094.80299999996</v>
      </c>
      <c r="V866" s="647">
        <v>2425065.003</v>
      </c>
      <c r="W866" s="711" t="s">
        <v>2637</v>
      </c>
      <c r="X866" s="669" t="s">
        <v>194</v>
      </c>
      <c r="Y866" s="669" t="s">
        <v>194</v>
      </c>
      <c r="Z866" s="669" t="s">
        <v>194</v>
      </c>
      <c r="AA866" s="669" t="s">
        <v>194</v>
      </c>
    </row>
    <row r="867" spans="1:27" ht="31" customHeight="1" x14ac:dyDescent="0.35">
      <c r="A867" s="281"/>
      <c r="B867" s="700" t="s">
        <v>186</v>
      </c>
      <c r="C867" s="643"/>
      <c r="D867" s="647"/>
      <c r="E867" s="650"/>
      <c r="F867" s="686">
        <v>408</v>
      </c>
      <c r="G867" s="640"/>
      <c r="H867" s="656"/>
      <c r="I867" s="686"/>
      <c r="J867" s="728"/>
      <c r="K867" s="708"/>
      <c r="L867" s="709"/>
      <c r="M867" s="647"/>
      <c r="N867" s="647"/>
      <c r="O867" s="647"/>
      <c r="P867" s="647"/>
      <c r="Q867" s="647"/>
      <c r="R867" s="647"/>
      <c r="S867" s="647"/>
      <c r="T867" s="651"/>
      <c r="U867" s="651"/>
      <c r="V867" s="647"/>
      <c r="W867" s="710"/>
      <c r="X867" s="669"/>
      <c r="Y867" s="669"/>
      <c r="Z867" s="669"/>
      <c r="AA867" s="669"/>
    </row>
    <row r="868" spans="1:27" ht="31" customHeight="1" x14ac:dyDescent="0.35">
      <c r="A868" s="289">
        <v>430</v>
      </c>
      <c r="B868" s="700" t="s">
        <v>186</v>
      </c>
      <c r="C868" s="649" t="s">
        <v>1766</v>
      </c>
      <c r="D868" s="647" t="s">
        <v>65</v>
      </c>
      <c r="E868" s="650" t="s">
        <v>186</v>
      </c>
      <c r="F868" s="686"/>
      <c r="G868" s="640"/>
      <c r="H868" s="656">
        <v>59.83</v>
      </c>
      <c r="I868" s="686">
        <f>I866+F867</f>
        <v>22786.453000000001</v>
      </c>
      <c r="J868" s="728">
        <v>289.17700000000002</v>
      </c>
      <c r="K868" s="686">
        <f t="shared" si="460"/>
        <v>829</v>
      </c>
      <c r="L868" s="656">
        <f t="shared" si="461"/>
        <v>414.5</v>
      </c>
      <c r="M868" s="647">
        <v>224</v>
      </c>
      <c r="N868" s="647">
        <v>272</v>
      </c>
      <c r="O868" s="647">
        <v>495</v>
      </c>
      <c r="P868" s="647">
        <v>219</v>
      </c>
      <c r="Q868" s="647">
        <v>257</v>
      </c>
      <c r="R868" s="647">
        <v>477</v>
      </c>
      <c r="S868" s="647" t="s">
        <v>1767</v>
      </c>
      <c r="T868" s="651" t="s">
        <v>1768</v>
      </c>
      <c r="U868" s="651">
        <v>556497.49899999995</v>
      </c>
      <c r="V868" s="647">
        <v>2424999.4279999998</v>
      </c>
      <c r="W868" s="711" t="s">
        <v>2637</v>
      </c>
      <c r="X868" s="669" t="s">
        <v>194</v>
      </c>
      <c r="Y868" s="669" t="s">
        <v>194</v>
      </c>
      <c r="Z868" s="669" t="s">
        <v>194</v>
      </c>
      <c r="AA868" s="669" t="s">
        <v>194</v>
      </c>
    </row>
    <row r="869" spans="1:27" ht="31" customHeight="1" x14ac:dyDescent="0.35">
      <c r="A869" s="281"/>
      <c r="B869" s="700" t="s">
        <v>186</v>
      </c>
      <c r="C869" s="643"/>
      <c r="D869" s="647"/>
      <c r="E869" s="650"/>
      <c r="F869" s="686">
        <v>421</v>
      </c>
      <c r="G869" s="640"/>
      <c r="H869" s="656"/>
      <c r="I869" s="686"/>
      <c r="J869" s="728"/>
      <c r="K869" s="708"/>
      <c r="L869" s="709"/>
      <c r="M869" s="647"/>
      <c r="N869" s="647"/>
      <c r="O869" s="647"/>
      <c r="P869" s="647"/>
      <c r="Q869" s="647"/>
      <c r="R869" s="647"/>
      <c r="S869" s="647"/>
      <c r="T869" s="651"/>
      <c r="U869" s="651"/>
      <c r="V869" s="647"/>
      <c r="W869" s="710" t="s">
        <v>1769</v>
      </c>
      <c r="X869" s="669"/>
      <c r="Y869" s="669"/>
      <c r="Z869" s="669"/>
      <c r="AA869" s="669"/>
    </row>
    <row r="870" spans="1:27" ht="31" customHeight="1" x14ac:dyDescent="0.35">
      <c r="A870" s="289">
        <v>431</v>
      </c>
      <c r="B870" s="700" t="s">
        <v>186</v>
      </c>
      <c r="C870" s="643" t="s">
        <v>1770</v>
      </c>
      <c r="D870" s="647" t="s">
        <v>120</v>
      </c>
      <c r="E870" s="650" t="s">
        <v>186</v>
      </c>
      <c r="F870" s="686"/>
      <c r="G870" s="640"/>
      <c r="H870" s="656">
        <v>62.83</v>
      </c>
      <c r="I870" s="686">
        <f>I868+F869</f>
        <v>23207.453000000001</v>
      </c>
      <c r="J870" s="728">
        <v>271.935</v>
      </c>
      <c r="K870" s="686">
        <f t="shared" si="460"/>
        <v>822</v>
      </c>
      <c r="L870" s="656">
        <f t="shared" si="461"/>
        <v>411</v>
      </c>
      <c r="M870" s="647">
        <v>150</v>
      </c>
      <c r="N870" s="647">
        <v>220</v>
      </c>
      <c r="O870" s="647">
        <v>371</v>
      </c>
      <c r="P870" s="647">
        <v>166</v>
      </c>
      <c r="Q870" s="647">
        <v>216</v>
      </c>
      <c r="R870" s="647">
        <v>382</v>
      </c>
      <c r="S870" s="647" t="s">
        <v>1771</v>
      </c>
      <c r="T870" s="651" t="s">
        <v>1772</v>
      </c>
      <c r="U870" s="651">
        <v>556913.02599999995</v>
      </c>
      <c r="V870" s="654">
        <v>2424931.764</v>
      </c>
      <c r="W870" s="711" t="s">
        <v>2639</v>
      </c>
      <c r="X870" s="669" t="s">
        <v>194</v>
      </c>
      <c r="Y870" s="669" t="s">
        <v>194</v>
      </c>
      <c r="Z870" s="669" t="s">
        <v>194</v>
      </c>
      <c r="AA870" s="669" t="s">
        <v>194</v>
      </c>
    </row>
    <row r="871" spans="1:27" ht="31" customHeight="1" x14ac:dyDescent="0.35">
      <c r="A871" s="281"/>
      <c r="B871" s="700" t="s">
        <v>186</v>
      </c>
      <c r="C871" s="643"/>
      <c r="D871" s="647"/>
      <c r="E871" s="650"/>
      <c r="F871" s="686">
        <v>401</v>
      </c>
      <c r="G871" s="640"/>
      <c r="H871" s="656"/>
      <c r="I871" s="686"/>
      <c r="J871" s="728"/>
      <c r="K871" s="708"/>
      <c r="L871" s="709"/>
      <c r="M871" s="647"/>
      <c r="N871" s="647"/>
      <c r="O871" s="647"/>
      <c r="P871" s="647"/>
      <c r="Q871" s="647"/>
      <c r="R871" s="647"/>
      <c r="S871" s="647"/>
      <c r="T871" s="651"/>
      <c r="U871" s="651"/>
      <c r="V871" s="647"/>
      <c r="W871" s="711" t="s">
        <v>1773</v>
      </c>
      <c r="X871" s="669"/>
      <c r="Y871" s="669"/>
      <c r="Z871" s="669"/>
      <c r="AA871" s="669"/>
    </row>
    <row r="872" spans="1:27" ht="31" customHeight="1" x14ac:dyDescent="0.35">
      <c r="A872" s="289">
        <v>432</v>
      </c>
      <c r="B872" s="700" t="s">
        <v>186</v>
      </c>
      <c r="C872" s="643" t="s">
        <v>1774</v>
      </c>
      <c r="D872" s="647" t="s">
        <v>120</v>
      </c>
      <c r="E872" s="650" t="s">
        <v>186</v>
      </c>
      <c r="F872" s="686"/>
      <c r="G872" s="640"/>
      <c r="H872" s="656">
        <v>62.83</v>
      </c>
      <c r="I872" s="686">
        <f>I870+F871</f>
        <v>23608.453000000001</v>
      </c>
      <c r="J872" s="728">
        <v>267.60399999999998</v>
      </c>
      <c r="K872" s="686">
        <f t="shared" si="460"/>
        <v>849</v>
      </c>
      <c r="L872" s="656">
        <f t="shared" si="461"/>
        <v>424.5</v>
      </c>
      <c r="M872" s="647">
        <v>182</v>
      </c>
      <c r="N872" s="647">
        <v>237</v>
      </c>
      <c r="O872" s="647">
        <v>418</v>
      </c>
      <c r="P872" s="647">
        <v>187</v>
      </c>
      <c r="Q872" s="647">
        <v>234</v>
      </c>
      <c r="R872" s="647">
        <v>421</v>
      </c>
      <c r="S872" s="647" t="s">
        <v>1775</v>
      </c>
      <c r="T872" s="651" t="s">
        <v>1776</v>
      </c>
      <c r="U872" s="651">
        <v>557308.81200000003</v>
      </c>
      <c r="V872" s="647">
        <v>2424867.3149999999</v>
      </c>
      <c r="W872" s="711" t="s">
        <v>2639</v>
      </c>
      <c r="X872" s="669" t="s">
        <v>194</v>
      </c>
      <c r="Y872" s="669" t="s">
        <v>194</v>
      </c>
      <c r="Z872" s="669" t="s">
        <v>194</v>
      </c>
      <c r="AA872" s="669" t="s">
        <v>194</v>
      </c>
    </row>
    <row r="873" spans="1:27" ht="31" customHeight="1" x14ac:dyDescent="0.35">
      <c r="A873" s="281"/>
      <c r="B873" s="700" t="s">
        <v>186</v>
      </c>
      <c r="C873" s="643"/>
      <c r="D873" s="647"/>
      <c r="E873" s="650"/>
      <c r="F873" s="686">
        <v>448</v>
      </c>
      <c r="G873" s="640"/>
      <c r="H873" s="656"/>
      <c r="I873" s="686"/>
      <c r="J873" s="728"/>
      <c r="K873" s="708"/>
      <c r="L873" s="709"/>
      <c r="M873" s="647"/>
      <c r="N873" s="647"/>
      <c r="O873" s="647"/>
      <c r="P873" s="647"/>
      <c r="Q873" s="647"/>
      <c r="R873" s="647"/>
      <c r="S873" s="647"/>
      <c r="T873" s="651"/>
      <c r="U873" s="651"/>
      <c r="V873" s="647"/>
      <c r="W873" s="710" t="s">
        <v>196</v>
      </c>
      <c r="X873" s="669"/>
      <c r="Y873" s="669"/>
      <c r="Z873" s="669"/>
      <c r="AA873" s="669"/>
    </row>
    <row r="874" spans="1:27" ht="31" customHeight="1" x14ac:dyDescent="0.35">
      <c r="A874" s="289">
        <v>433</v>
      </c>
      <c r="B874" s="700" t="s">
        <v>186</v>
      </c>
      <c r="C874" s="643" t="s">
        <v>1777</v>
      </c>
      <c r="D874" s="647" t="s">
        <v>230</v>
      </c>
      <c r="E874" s="650" t="s">
        <v>186</v>
      </c>
      <c r="F874" s="686"/>
      <c r="G874" s="640"/>
      <c r="H874" s="656">
        <v>55.33</v>
      </c>
      <c r="I874" s="686">
        <f>I872+F873</f>
        <v>24056.453000000001</v>
      </c>
      <c r="J874" s="728">
        <v>272.03500000000003</v>
      </c>
      <c r="K874" s="686">
        <f t="shared" si="460"/>
        <v>832</v>
      </c>
      <c r="L874" s="656">
        <f t="shared" si="461"/>
        <v>416</v>
      </c>
      <c r="M874" s="647">
        <v>212</v>
      </c>
      <c r="N874" s="647">
        <v>107</v>
      </c>
      <c r="O874" s="647">
        <v>319</v>
      </c>
      <c r="P874" s="647">
        <v>216</v>
      </c>
      <c r="Q874" s="647">
        <v>128</v>
      </c>
      <c r="R874" s="647">
        <v>344</v>
      </c>
      <c r="S874" s="647" t="s">
        <v>1778</v>
      </c>
      <c r="T874" s="651" t="s">
        <v>1779</v>
      </c>
      <c r="U874" s="651">
        <v>557750.98800000001</v>
      </c>
      <c r="V874" s="647">
        <v>2424795.3119999999</v>
      </c>
      <c r="W874" s="711" t="s">
        <v>2639</v>
      </c>
      <c r="X874" s="669" t="s">
        <v>194</v>
      </c>
      <c r="Y874" s="669" t="s">
        <v>194</v>
      </c>
      <c r="Z874" s="669" t="s">
        <v>194</v>
      </c>
      <c r="AA874" s="669" t="s">
        <v>194</v>
      </c>
    </row>
    <row r="875" spans="1:27" ht="31" customHeight="1" x14ac:dyDescent="0.35">
      <c r="A875" s="281"/>
      <c r="B875" s="700" t="s">
        <v>186</v>
      </c>
      <c r="C875" s="643"/>
      <c r="D875" s="647"/>
      <c r="E875" s="650"/>
      <c r="F875" s="686">
        <v>384</v>
      </c>
      <c r="G875" s="640"/>
      <c r="H875" s="656"/>
      <c r="I875" s="686"/>
      <c r="J875" s="728"/>
      <c r="K875" s="708"/>
      <c r="L875" s="709"/>
      <c r="M875" s="647"/>
      <c r="N875" s="647"/>
      <c r="O875" s="647"/>
      <c r="P875" s="647"/>
      <c r="Q875" s="647"/>
      <c r="R875" s="647"/>
      <c r="S875" s="647"/>
      <c r="T875" s="651"/>
      <c r="U875" s="651"/>
      <c r="V875" s="647"/>
      <c r="W875" s="710" t="s">
        <v>1780</v>
      </c>
      <c r="X875" s="669"/>
      <c r="Y875" s="669"/>
      <c r="Z875" s="669"/>
      <c r="AA875" s="669"/>
    </row>
    <row r="876" spans="1:27" ht="31" customHeight="1" x14ac:dyDescent="0.35">
      <c r="A876" s="289">
        <v>434</v>
      </c>
      <c r="B876" s="700" t="s">
        <v>186</v>
      </c>
      <c r="C876" s="643" t="s">
        <v>1781</v>
      </c>
      <c r="D876" s="647" t="s">
        <v>45</v>
      </c>
      <c r="E876" s="650" t="s">
        <v>186</v>
      </c>
      <c r="F876" s="686"/>
      <c r="G876" s="640"/>
      <c r="H876" s="656">
        <v>53.83</v>
      </c>
      <c r="I876" s="686">
        <f>I874+F875</f>
        <v>24440.453000000001</v>
      </c>
      <c r="J876" s="728">
        <v>291.88499999999999</v>
      </c>
      <c r="K876" s="686">
        <f t="shared" si="460"/>
        <v>784</v>
      </c>
      <c r="L876" s="656">
        <f t="shared" si="461"/>
        <v>392</v>
      </c>
      <c r="M876" s="647">
        <v>278</v>
      </c>
      <c r="N876" s="647">
        <v>169</v>
      </c>
      <c r="O876" s="647">
        <v>447</v>
      </c>
      <c r="P876" s="647">
        <v>257</v>
      </c>
      <c r="Q876" s="647">
        <v>177</v>
      </c>
      <c r="R876" s="647">
        <v>435</v>
      </c>
      <c r="S876" s="647" t="s">
        <v>1782</v>
      </c>
      <c r="T876" s="651" t="s">
        <v>1783</v>
      </c>
      <c r="U876" s="651">
        <v>558129.99600000004</v>
      </c>
      <c r="V876" s="647">
        <v>2424733.5950000002</v>
      </c>
      <c r="W876" s="711" t="s">
        <v>2639</v>
      </c>
      <c r="X876" s="669" t="s">
        <v>194</v>
      </c>
      <c r="Y876" s="669" t="s">
        <v>194</v>
      </c>
      <c r="Z876" s="669" t="s">
        <v>194</v>
      </c>
      <c r="AA876" s="669" t="s">
        <v>194</v>
      </c>
    </row>
    <row r="877" spans="1:27" ht="31" customHeight="1" x14ac:dyDescent="0.35">
      <c r="A877" s="281"/>
      <c r="B877" s="700" t="s">
        <v>186</v>
      </c>
      <c r="C877" s="643"/>
      <c r="D877" s="647"/>
      <c r="E877" s="650"/>
      <c r="F877" s="686">
        <v>400</v>
      </c>
      <c r="G877" s="640"/>
      <c r="H877" s="656"/>
      <c r="I877" s="686"/>
      <c r="J877" s="728"/>
      <c r="K877" s="708"/>
      <c r="L877" s="709"/>
      <c r="M877" s="647"/>
      <c r="N877" s="647"/>
      <c r="O877" s="647"/>
      <c r="P877" s="647"/>
      <c r="Q877" s="647"/>
      <c r="R877" s="647"/>
      <c r="S877" s="647"/>
      <c r="T877" s="651"/>
      <c r="U877" s="651"/>
      <c r="V877" s="647"/>
      <c r="W877" s="710" t="s">
        <v>1784</v>
      </c>
      <c r="X877" s="669"/>
      <c r="Y877" s="669"/>
      <c r="Z877" s="669"/>
      <c r="AA877" s="669"/>
    </row>
    <row r="878" spans="1:27" ht="31" customHeight="1" x14ac:dyDescent="0.35">
      <c r="A878" s="289">
        <v>435</v>
      </c>
      <c r="B878" s="700" t="s">
        <v>186</v>
      </c>
      <c r="C878" s="643" t="s">
        <v>1785</v>
      </c>
      <c r="D878" s="647" t="s">
        <v>495</v>
      </c>
      <c r="E878" s="650" t="s">
        <v>186</v>
      </c>
      <c r="F878" s="686"/>
      <c r="G878" s="640"/>
      <c r="H878" s="656">
        <v>58.33</v>
      </c>
      <c r="I878" s="686">
        <f>I876+F877</f>
        <v>24840.453000000001</v>
      </c>
      <c r="J878" s="728">
        <v>294.334</v>
      </c>
      <c r="K878" s="686">
        <f t="shared" si="460"/>
        <v>843</v>
      </c>
      <c r="L878" s="656">
        <f t="shared" si="461"/>
        <v>421.5</v>
      </c>
      <c r="M878" s="647">
        <v>232</v>
      </c>
      <c r="N878" s="647">
        <v>229</v>
      </c>
      <c r="O878" s="647">
        <v>461</v>
      </c>
      <c r="P878" s="647">
        <v>224</v>
      </c>
      <c r="Q878" s="647">
        <v>228</v>
      </c>
      <c r="R878" s="647">
        <v>452</v>
      </c>
      <c r="S878" s="647" t="s">
        <v>1786</v>
      </c>
      <c r="T878" s="651" t="s">
        <v>1787</v>
      </c>
      <c r="U878" s="651">
        <v>558524.79599999997</v>
      </c>
      <c r="V878" s="647">
        <v>2424669.3059999999</v>
      </c>
      <c r="W878" s="711" t="s">
        <v>2640</v>
      </c>
      <c r="X878" s="669" t="s">
        <v>194</v>
      </c>
      <c r="Y878" s="669" t="s">
        <v>194</v>
      </c>
      <c r="Z878" s="669" t="s">
        <v>194</v>
      </c>
      <c r="AA878" s="669" t="s">
        <v>194</v>
      </c>
    </row>
    <row r="879" spans="1:27" ht="31" customHeight="1" x14ac:dyDescent="0.35">
      <c r="A879" s="281"/>
      <c r="B879" s="700" t="s">
        <v>186</v>
      </c>
      <c r="C879" s="643"/>
      <c r="D879" s="647"/>
      <c r="E879" s="650"/>
      <c r="F879" s="686">
        <v>443</v>
      </c>
      <c r="G879" s="640"/>
      <c r="H879" s="656"/>
      <c r="I879" s="686"/>
      <c r="J879" s="728"/>
      <c r="K879" s="708"/>
      <c r="L879" s="709"/>
      <c r="M879" s="647"/>
      <c r="N879" s="647"/>
      <c r="O879" s="647"/>
      <c r="P879" s="647"/>
      <c r="Q879" s="647"/>
      <c r="R879" s="647"/>
      <c r="S879" s="647"/>
      <c r="T879" s="651"/>
      <c r="U879" s="651"/>
      <c r="V879" s="647"/>
      <c r="W879" s="710" t="s">
        <v>1784</v>
      </c>
      <c r="X879" s="669"/>
      <c r="Y879" s="669"/>
      <c r="Z879" s="669"/>
      <c r="AA879" s="669"/>
    </row>
    <row r="880" spans="1:27" ht="31" customHeight="1" x14ac:dyDescent="0.35">
      <c r="A880" s="289">
        <v>436</v>
      </c>
      <c r="B880" s="700" t="s">
        <v>186</v>
      </c>
      <c r="C880" s="643" t="s">
        <v>1788</v>
      </c>
      <c r="D880" s="647" t="s">
        <v>230</v>
      </c>
      <c r="E880" s="650" t="s">
        <v>186</v>
      </c>
      <c r="F880" s="686"/>
      <c r="G880" s="640"/>
      <c r="H880" s="656">
        <v>55.33</v>
      </c>
      <c r="I880" s="686">
        <f>I878+F879</f>
        <v>25283.453000000001</v>
      </c>
      <c r="J880" s="728">
        <v>295.57499999999999</v>
      </c>
      <c r="K880" s="686">
        <f t="shared" si="460"/>
        <v>756.31099999999992</v>
      </c>
      <c r="L880" s="656">
        <f t="shared" si="461"/>
        <v>378.15549999999996</v>
      </c>
      <c r="M880" s="647">
        <v>215</v>
      </c>
      <c r="N880" s="647">
        <v>210</v>
      </c>
      <c r="O880" s="647">
        <v>425</v>
      </c>
      <c r="P880" s="647">
        <v>217</v>
      </c>
      <c r="Q880" s="647">
        <v>197</v>
      </c>
      <c r="R880" s="647">
        <v>414</v>
      </c>
      <c r="S880" s="647" t="s">
        <v>1789</v>
      </c>
      <c r="T880" s="651" t="s">
        <v>1790</v>
      </c>
      <c r="U880" s="651">
        <v>558962.03700000001</v>
      </c>
      <c r="V880" s="647">
        <v>2424598.1060000001</v>
      </c>
      <c r="W880" s="711" t="s">
        <v>2640</v>
      </c>
      <c r="X880" s="669" t="s">
        <v>194</v>
      </c>
      <c r="Y880" s="669" t="s">
        <v>194</v>
      </c>
      <c r="Z880" s="669" t="s">
        <v>194</v>
      </c>
      <c r="AA880" s="669" t="s">
        <v>194</v>
      </c>
    </row>
    <row r="881" spans="1:27" ht="31" customHeight="1" x14ac:dyDescent="0.35">
      <c r="A881" s="281"/>
      <c r="B881" s="700" t="s">
        <v>186</v>
      </c>
      <c r="C881" s="643"/>
      <c r="D881" s="647"/>
      <c r="E881" s="650"/>
      <c r="F881" s="686">
        <v>313.31099999999998</v>
      </c>
      <c r="G881" s="640"/>
      <c r="H881" s="656"/>
      <c r="I881" s="686"/>
      <c r="J881" s="728"/>
      <c r="K881" s="708"/>
      <c r="L881" s="709"/>
      <c r="M881" s="647"/>
      <c r="N881" s="647"/>
      <c r="O881" s="647"/>
      <c r="P881" s="647"/>
      <c r="Q881" s="647"/>
      <c r="R881" s="647"/>
      <c r="S881" s="647"/>
      <c r="T881" s="651"/>
      <c r="U881" s="651"/>
      <c r="V881" s="647"/>
      <c r="W881" s="710" t="s">
        <v>532</v>
      </c>
      <c r="X881" s="669"/>
      <c r="Y881" s="669"/>
      <c r="Z881" s="669"/>
      <c r="AA881" s="669"/>
    </row>
    <row r="882" spans="1:27" ht="31" customHeight="1" x14ac:dyDescent="0.35">
      <c r="A882" s="289">
        <v>437</v>
      </c>
      <c r="B882" s="700" t="s">
        <v>1791</v>
      </c>
      <c r="C882" s="668" t="s">
        <v>1792</v>
      </c>
      <c r="D882" s="732" t="s">
        <v>346</v>
      </c>
      <c r="E882" s="668" t="s">
        <v>1793</v>
      </c>
      <c r="F882" s="686"/>
      <c r="G882" s="686">
        <f>SUM(F861:F881)</f>
        <v>4410.3109999999997</v>
      </c>
      <c r="H882" s="656">
        <v>48.32</v>
      </c>
      <c r="I882" s="686">
        <f>I880+F881</f>
        <v>25596.764000000003</v>
      </c>
      <c r="J882" s="732">
        <v>287.90499999999997</v>
      </c>
      <c r="K882" s="686">
        <f t="shared" si="460"/>
        <v>606.30799999999999</v>
      </c>
      <c r="L882" s="656">
        <f t="shared" si="461"/>
        <v>303.154</v>
      </c>
      <c r="M882" s="732">
        <v>104</v>
      </c>
      <c r="N882" s="732">
        <v>177</v>
      </c>
      <c r="O882" s="732">
        <v>282</v>
      </c>
      <c r="P882" s="732">
        <v>117</v>
      </c>
      <c r="Q882" s="732">
        <v>170</v>
      </c>
      <c r="R882" s="732">
        <v>287</v>
      </c>
      <c r="S882" s="732" t="s">
        <v>1794</v>
      </c>
      <c r="T882" s="732" t="s">
        <v>1795</v>
      </c>
      <c r="U882" s="733">
        <v>559271.27500000002</v>
      </c>
      <c r="V882" s="733">
        <v>2424547.75</v>
      </c>
      <c r="W882" s="740" t="s">
        <v>2750</v>
      </c>
      <c r="X882" s="669" t="s">
        <v>194</v>
      </c>
      <c r="Y882" s="669" t="s">
        <v>194</v>
      </c>
      <c r="Z882" s="669" t="s">
        <v>194</v>
      </c>
      <c r="AA882" s="669" t="s">
        <v>194</v>
      </c>
    </row>
    <row r="883" spans="1:27" ht="31" customHeight="1" x14ac:dyDescent="0.35">
      <c r="A883" s="281"/>
      <c r="B883" s="700" t="s">
        <v>186</v>
      </c>
      <c r="C883" s="668"/>
      <c r="D883" s="732"/>
      <c r="E883" s="668"/>
      <c r="F883" s="686">
        <v>292.99700000000001</v>
      </c>
      <c r="G883" s="668"/>
      <c r="H883" s="656"/>
      <c r="I883" s="686"/>
      <c r="J883" s="732"/>
      <c r="K883" s="708"/>
      <c r="L883" s="709"/>
      <c r="M883" s="732"/>
      <c r="N883" s="732"/>
      <c r="O883" s="732"/>
      <c r="P883" s="732"/>
      <c r="Q883" s="732"/>
      <c r="R883" s="732"/>
      <c r="S883" s="732"/>
      <c r="T883" s="732"/>
      <c r="U883" s="733"/>
      <c r="V883" s="733"/>
      <c r="W883" s="735" t="s">
        <v>1796</v>
      </c>
      <c r="X883" s="669"/>
      <c r="Y883" s="669"/>
      <c r="Z883" s="669"/>
      <c r="AA883" s="669"/>
    </row>
    <row r="884" spans="1:27" ht="31" customHeight="1" x14ac:dyDescent="0.35">
      <c r="A884" s="289">
        <v>438</v>
      </c>
      <c r="B884" s="700" t="s">
        <v>186</v>
      </c>
      <c r="C884" s="668" t="s">
        <v>1797</v>
      </c>
      <c r="D884" s="732" t="s">
        <v>45</v>
      </c>
      <c r="E884" s="668" t="s">
        <v>186</v>
      </c>
      <c r="F884" s="686"/>
      <c r="G884" s="668" t="s">
        <v>186</v>
      </c>
      <c r="H884" s="656">
        <v>53.83</v>
      </c>
      <c r="I884" s="686">
        <f>I882+F883</f>
        <v>25889.761000000002</v>
      </c>
      <c r="J884" s="732">
        <v>282.77199999999999</v>
      </c>
      <c r="K884" s="686">
        <f t="shared" si="460"/>
        <v>740.99700000000007</v>
      </c>
      <c r="L884" s="656">
        <f t="shared" si="461"/>
        <v>370.49850000000004</v>
      </c>
      <c r="M884" s="732">
        <v>116</v>
      </c>
      <c r="N884" s="732">
        <v>280</v>
      </c>
      <c r="O884" s="732">
        <v>396</v>
      </c>
      <c r="P884" s="732">
        <v>124</v>
      </c>
      <c r="Q884" s="732">
        <v>267</v>
      </c>
      <c r="R884" s="732">
        <v>391</v>
      </c>
      <c r="S884" s="732" t="s">
        <v>1798</v>
      </c>
      <c r="T884" s="732" t="s">
        <v>1799</v>
      </c>
      <c r="U884" s="733">
        <v>559550.55599999998</v>
      </c>
      <c r="V884" s="733">
        <v>2424459.1540000001</v>
      </c>
      <c r="W884" s="735" t="s">
        <v>1819</v>
      </c>
      <c r="X884" s="669" t="s">
        <v>194</v>
      </c>
      <c r="Y884" s="669" t="s">
        <v>194</v>
      </c>
      <c r="Z884" s="669" t="s">
        <v>194</v>
      </c>
      <c r="AA884" s="669" t="s">
        <v>194</v>
      </c>
    </row>
    <row r="885" spans="1:27" ht="31" customHeight="1" x14ac:dyDescent="0.35">
      <c r="A885" s="281"/>
      <c r="B885" s="700" t="s">
        <v>186</v>
      </c>
      <c r="C885" s="668"/>
      <c r="D885" s="732"/>
      <c r="E885" s="668"/>
      <c r="F885" s="686">
        <v>448</v>
      </c>
      <c r="G885" s="668"/>
      <c r="H885" s="656"/>
      <c r="I885" s="686"/>
      <c r="J885" s="732"/>
      <c r="K885" s="708"/>
      <c r="L885" s="709"/>
      <c r="M885" s="732"/>
      <c r="N885" s="732"/>
      <c r="O885" s="732"/>
      <c r="P885" s="732"/>
      <c r="Q885" s="732"/>
      <c r="R885" s="732"/>
      <c r="S885" s="732"/>
      <c r="T885" s="732"/>
      <c r="U885" s="733"/>
      <c r="V885" s="733"/>
      <c r="W885" s="735" t="s">
        <v>1800</v>
      </c>
      <c r="X885" s="669"/>
      <c r="Y885" s="669"/>
      <c r="Z885" s="669"/>
      <c r="AA885" s="669"/>
    </row>
    <row r="886" spans="1:27" ht="31" customHeight="1" x14ac:dyDescent="0.35">
      <c r="A886" s="289">
        <v>439</v>
      </c>
      <c r="B886" s="700" t="s">
        <v>186</v>
      </c>
      <c r="C886" s="668" t="s">
        <v>64</v>
      </c>
      <c r="D886" s="732" t="s">
        <v>65</v>
      </c>
      <c r="E886" s="668" t="s">
        <v>186</v>
      </c>
      <c r="F886" s="686"/>
      <c r="G886" s="668" t="s">
        <v>186</v>
      </c>
      <c r="H886" s="656">
        <v>59.83</v>
      </c>
      <c r="I886" s="686">
        <f>I884+F885</f>
        <v>26337.761000000002</v>
      </c>
      <c r="J886" s="732">
        <v>262.76400000000001</v>
      </c>
      <c r="K886" s="686">
        <f t="shared" si="460"/>
        <v>831</v>
      </c>
      <c r="L886" s="656">
        <f t="shared" si="461"/>
        <v>415.5</v>
      </c>
      <c r="M886" s="732">
        <v>169</v>
      </c>
      <c r="N886" s="732">
        <v>229</v>
      </c>
      <c r="O886" s="732">
        <v>397</v>
      </c>
      <c r="P886" s="732">
        <v>183</v>
      </c>
      <c r="Q886" s="732">
        <v>220</v>
      </c>
      <c r="R886" s="732">
        <v>403</v>
      </c>
      <c r="S886" s="732" t="s">
        <v>1801</v>
      </c>
      <c r="T886" s="732" t="s">
        <v>1802</v>
      </c>
      <c r="U886" s="733">
        <v>559977.58400000003</v>
      </c>
      <c r="V886" s="733">
        <v>2424323.6869999999</v>
      </c>
      <c r="W886" s="735" t="s">
        <v>1819</v>
      </c>
      <c r="X886" s="669" t="s">
        <v>194</v>
      </c>
      <c r="Y886" s="669" t="s">
        <v>194</v>
      </c>
      <c r="Z886" s="669" t="s">
        <v>194</v>
      </c>
      <c r="AA886" s="669" t="s">
        <v>194</v>
      </c>
    </row>
    <row r="887" spans="1:27" ht="31" customHeight="1" x14ac:dyDescent="0.35">
      <c r="A887" s="281"/>
      <c r="B887" s="700" t="s">
        <v>186</v>
      </c>
      <c r="C887" s="668"/>
      <c r="D887" s="732"/>
      <c r="E887" s="668"/>
      <c r="F887" s="686">
        <v>383</v>
      </c>
      <c r="G887" s="668"/>
      <c r="H887" s="656"/>
      <c r="I887" s="686"/>
      <c r="J887" s="732"/>
      <c r="K887" s="708"/>
      <c r="L887" s="709"/>
      <c r="M887" s="732"/>
      <c r="N887" s="732"/>
      <c r="O887" s="732"/>
      <c r="P887" s="732"/>
      <c r="Q887" s="732"/>
      <c r="R887" s="732"/>
      <c r="S887" s="732"/>
      <c r="T887" s="732"/>
      <c r="U887" s="733"/>
      <c r="V887" s="733"/>
      <c r="W887" s="735" t="s">
        <v>1803</v>
      </c>
      <c r="X887" s="669"/>
      <c r="Y887" s="669"/>
      <c r="Z887" s="669"/>
      <c r="AA887" s="669"/>
    </row>
    <row r="888" spans="1:27" ht="31" customHeight="1" x14ac:dyDescent="0.35">
      <c r="A888" s="289">
        <v>440</v>
      </c>
      <c r="B888" s="700" t="s">
        <v>186</v>
      </c>
      <c r="C888" s="668" t="s">
        <v>66</v>
      </c>
      <c r="D888" s="732" t="s">
        <v>49</v>
      </c>
      <c r="E888" s="668" t="s">
        <v>186</v>
      </c>
      <c r="F888" s="686"/>
      <c r="G888" s="668" t="s">
        <v>186</v>
      </c>
      <c r="H888" s="656">
        <v>56.83</v>
      </c>
      <c r="I888" s="686">
        <f>I886+F887</f>
        <v>26720.761000000002</v>
      </c>
      <c r="J888" s="732">
        <v>257.89600000000002</v>
      </c>
      <c r="K888" s="686">
        <f t="shared" si="460"/>
        <v>829</v>
      </c>
      <c r="L888" s="656">
        <f t="shared" si="461"/>
        <v>414.5</v>
      </c>
      <c r="M888" s="732">
        <v>155</v>
      </c>
      <c r="N888" s="732">
        <v>205</v>
      </c>
      <c r="O888" s="732">
        <v>360</v>
      </c>
      <c r="P888" s="732">
        <v>165</v>
      </c>
      <c r="Q888" s="732">
        <v>210</v>
      </c>
      <c r="R888" s="732">
        <v>374</v>
      </c>
      <c r="S888" s="732" t="s">
        <v>1804</v>
      </c>
      <c r="T888" s="732" t="s">
        <v>1805</v>
      </c>
      <c r="U888" s="733">
        <v>560342.65500000003</v>
      </c>
      <c r="V888" s="733">
        <v>2424207.8760000002</v>
      </c>
      <c r="W888" s="735" t="s">
        <v>1819</v>
      </c>
      <c r="X888" s="669" t="s">
        <v>194</v>
      </c>
      <c r="Y888" s="669" t="s">
        <v>194</v>
      </c>
      <c r="Z888" s="669" t="s">
        <v>194</v>
      </c>
      <c r="AA888" s="669" t="s">
        <v>194</v>
      </c>
    </row>
    <row r="889" spans="1:27" ht="31" customHeight="1" x14ac:dyDescent="0.35">
      <c r="A889" s="281"/>
      <c r="B889" s="700" t="s">
        <v>186</v>
      </c>
      <c r="C889" s="668"/>
      <c r="D889" s="732"/>
      <c r="E889" s="668"/>
      <c r="F889" s="686">
        <v>446</v>
      </c>
      <c r="G889" s="668"/>
      <c r="H889" s="656"/>
      <c r="I889" s="686"/>
      <c r="J889" s="732"/>
      <c r="K889" s="708"/>
      <c r="L889" s="709"/>
      <c r="M889" s="732"/>
      <c r="N889" s="732"/>
      <c r="O889" s="732"/>
      <c r="P889" s="732"/>
      <c r="Q889" s="732"/>
      <c r="R889" s="732"/>
      <c r="S889" s="732"/>
      <c r="T889" s="732"/>
      <c r="U889" s="733"/>
      <c r="V889" s="733"/>
      <c r="W889" s="735" t="s">
        <v>715</v>
      </c>
      <c r="X889" s="669"/>
      <c r="Y889" s="669"/>
      <c r="Z889" s="669"/>
      <c r="AA889" s="669"/>
    </row>
    <row r="890" spans="1:27" ht="31" customHeight="1" x14ac:dyDescent="0.35">
      <c r="A890" s="289">
        <v>441</v>
      </c>
      <c r="B890" s="700" t="s">
        <v>186</v>
      </c>
      <c r="C890" s="668" t="s">
        <v>1806</v>
      </c>
      <c r="D890" s="732" t="s">
        <v>65</v>
      </c>
      <c r="E890" s="668" t="s">
        <v>186</v>
      </c>
      <c r="F890" s="686"/>
      <c r="G890" s="668" t="s">
        <v>186</v>
      </c>
      <c r="H890" s="656">
        <v>59.83</v>
      </c>
      <c r="I890" s="686">
        <f>I888+F889</f>
        <v>27166.761000000002</v>
      </c>
      <c r="J890" s="732">
        <v>259.666</v>
      </c>
      <c r="K890" s="686">
        <f t="shared" si="460"/>
        <v>849</v>
      </c>
      <c r="L890" s="656">
        <f t="shared" si="461"/>
        <v>424.5</v>
      </c>
      <c r="M890" s="732">
        <v>243</v>
      </c>
      <c r="N890" s="732">
        <v>200</v>
      </c>
      <c r="O890" s="732">
        <v>442</v>
      </c>
      <c r="P890" s="732">
        <v>238</v>
      </c>
      <c r="Q890" s="732">
        <v>200</v>
      </c>
      <c r="R890" s="732">
        <v>439</v>
      </c>
      <c r="S890" s="732" t="s">
        <v>1807</v>
      </c>
      <c r="T890" s="732" t="s">
        <v>1808</v>
      </c>
      <c r="U890" s="733">
        <v>560767.77599999995</v>
      </c>
      <c r="V890" s="733">
        <v>2424073.014</v>
      </c>
      <c r="W890" s="735" t="s">
        <v>1819</v>
      </c>
      <c r="X890" s="669" t="s">
        <v>194</v>
      </c>
      <c r="Y890" s="669" t="s">
        <v>194</v>
      </c>
      <c r="Z890" s="669" t="s">
        <v>194</v>
      </c>
      <c r="AA890" s="669" t="s">
        <v>194</v>
      </c>
    </row>
    <row r="891" spans="1:27" ht="31" customHeight="1" x14ac:dyDescent="0.35">
      <c r="A891" s="281"/>
      <c r="B891" s="700" t="s">
        <v>186</v>
      </c>
      <c r="C891" s="668"/>
      <c r="D891" s="732"/>
      <c r="E891" s="668"/>
      <c r="F891" s="686">
        <v>403</v>
      </c>
      <c r="G891" s="668"/>
      <c r="H891" s="656"/>
      <c r="I891" s="686"/>
      <c r="J891" s="732"/>
      <c r="K891" s="708"/>
      <c r="L891" s="709"/>
      <c r="M891" s="732"/>
      <c r="N891" s="732"/>
      <c r="O891" s="732"/>
      <c r="P891" s="732"/>
      <c r="Q891" s="732"/>
      <c r="R891" s="732"/>
      <c r="S891" s="732"/>
      <c r="T891" s="732"/>
      <c r="U891" s="733"/>
      <c r="V891" s="733"/>
      <c r="W891" s="735" t="s">
        <v>1809</v>
      </c>
      <c r="X891" s="669"/>
      <c r="Y891" s="669"/>
      <c r="Z891" s="669"/>
      <c r="AA891" s="669"/>
    </row>
    <row r="892" spans="1:27" ht="31" customHeight="1" x14ac:dyDescent="0.35">
      <c r="A892" s="289">
        <v>442</v>
      </c>
      <c r="B892" s="700" t="s">
        <v>186</v>
      </c>
      <c r="C892" s="668" t="s">
        <v>1810</v>
      </c>
      <c r="D892" s="732" t="s">
        <v>438</v>
      </c>
      <c r="E892" s="668" t="s">
        <v>186</v>
      </c>
      <c r="F892" s="686"/>
      <c r="G892" s="668" t="s">
        <v>186</v>
      </c>
      <c r="H892" s="656">
        <v>57.32</v>
      </c>
      <c r="I892" s="686">
        <f>I890+F891</f>
        <v>27569.761000000002</v>
      </c>
      <c r="J892" s="732">
        <v>257.26600000000002</v>
      </c>
      <c r="K892" s="686">
        <f t="shared" ref="K892:K954" si="462">F893+F891</f>
        <v>867.07799999999997</v>
      </c>
      <c r="L892" s="656">
        <f t="shared" si="461"/>
        <v>433.53899999999999</v>
      </c>
      <c r="M892" s="732">
        <v>204</v>
      </c>
      <c r="N892" s="732">
        <v>248</v>
      </c>
      <c r="O892" s="732">
        <v>452</v>
      </c>
      <c r="P892" s="732">
        <v>204</v>
      </c>
      <c r="Q892" s="732">
        <v>245</v>
      </c>
      <c r="R892" s="732">
        <v>449</v>
      </c>
      <c r="S892" s="732" t="s">
        <v>1811</v>
      </c>
      <c r="T892" s="732" t="s">
        <v>1812</v>
      </c>
      <c r="U892" s="733">
        <v>561151.91099999996</v>
      </c>
      <c r="V892" s="733">
        <v>2423951.1549999998</v>
      </c>
      <c r="W892" s="735" t="s">
        <v>1819</v>
      </c>
      <c r="X892" s="669" t="s">
        <v>194</v>
      </c>
      <c r="Y892" s="669" t="s">
        <v>194</v>
      </c>
      <c r="Z892" s="669" t="s">
        <v>194</v>
      </c>
      <c r="AA892" s="669" t="s">
        <v>194</v>
      </c>
    </row>
    <row r="893" spans="1:27" ht="31" customHeight="1" x14ac:dyDescent="0.35">
      <c r="A893" s="281"/>
      <c r="B893" s="700" t="s">
        <v>186</v>
      </c>
      <c r="C893" s="668"/>
      <c r="D893" s="732"/>
      <c r="E893" s="668"/>
      <c r="F893" s="686">
        <v>464.07799999999997</v>
      </c>
      <c r="G893" s="668"/>
      <c r="H893" s="656"/>
      <c r="I893" s="686"/>
      <c r="J893" s="732"/>
      <c r="K893" s="708"/>
      <c r="L893" s="709"/>
      <c r="M893" s="732"/>
      <c r="N893" s="732"/>
      <c r="O893" s="732"/>
      <c r="P893" s="732"/>
      <c r="Q893" s="732"/>
      <c r="R893" s="732"/>
      <c r="S893" s="732"/>
      <c r="T893" s="732"/>
      <c r="U893" s="733"/>
      <c r="V893" s="733"/>
      <c r="W893" s="735" t="s">
        <v>1813</v>
      </c>
      <c r="X893" s="669"/>
      <c r="Y893" s="669"/>
      <c r="Z893" s="669"/>
      <c r="AA893" s="669"/>
    </row>
    <row r="894" spans="1:27" ht="31" customHeight="1" x14ac:dyDescent="0.35">
      <c r="A894" s="289">
        <v>443</v>
      </c>
      <c r="B894" s="700" t="s">
        <v>1814</v>
      </c>
      <c r="C894" s="668" t="s">
        <v>1815</v>
      </c>
      <c r="D894" s="732" t="s">
        <v>283</v>
      </c>
      <c r="E894" s="668" t="s">
        <v>1816</v>
      </c>
      <c r="F894" s="686"/>
      <c r="G894" s="686">
        <f>SUM(F883:F893)</f>
        <v>2437.0749999999998</v>
      </c>
      <c r="H894" s="656">
        <v>57.32</v>
      </c>
      <c r="I894" s="686">
        <f>I892+F893</f>
        <v>28033.839000000004</v>
      </c>
      <c r="J894" s="732">
        <v>253.173</v>
      </c>
      <c r="K894" s="686">
        <f t="shared" si="462"/>
        <v>644.07799999999997</v>
      </c>
      <c r="L894" s="656">
        <f t="shared" ref="L894:L956" si="463">K894/2</f>
        <v>322.03899999999999</v>
      </c>
      <c r="M894" s="732">
        <v>218</v>
      </c>
      <c r="N894" s="732">
        <v>119</v>
      </c>
      <c r="O894" s="732">
        <v>337</v>
      </c>
      <c r="P894" s="732">
        <v>221</v>
      </c>
      <c r="Q894" s="732">
        <v>102</v>
      </c>
      <c r="R894" s="732">
        <v>323</v>
      </c>
      <c r="S894" s="732" t="s">
        <v>1817</v>
      </c>
      <c r="T894" s="732" t="s">
        <v>1818</v>
      </c>
      <c r="U894" s="733">
        <v>561594.26399999997</v>
      </c>
      <c r="V894" s="733">
        <v>2423810.827</v>
      </c>
      <c r="W894" s="735" t="s">
        <v>2641</v>
      </c>
      <c r="X894" s="669" t="s">
        <v>194</v>
      </c>
      <c r="Y894" s="669" t="s">
        <v>194</v>
      </c>
      <c r="Z894" s="669" t="s">
        <v>194</v>
      </c>
      <c r="AA894" s="669" t="s">
        <v>194</v>
      </c>
    </row>
    <row r="895" spans="1:27" ht="31" customHeight="1" x14ac:dyDescent="0.35">
      <c r="A895" s="281"/>
      <c r="B895" s="700" t="s">
        <v>186</v>
      </c>
      <c r="C895" s="643"/>
      <c r="D895" s="643"/>
      <c r="E895" s="643"/>
      <c r="F895" s="686">
        <v>180</v>
      </c>
      <c r="G895" s="640"/>
      <c r="H895" s="656"/>
      <c r="I895" s="686"/>
      <c r="J895" s="656"/>
      <c r="K895" s="708"/>
      <c r="L895" s="709"/>
      <c r="M895" s="643"/>
      <c r="N895" s="643"/>
      <c r="O895" s="643"/>
      <c r="P895" s="643"/>
      <c r="Q895" s="643"/>
      <c r="R895" s="643"/>
      <c r="S895" s="643"/>
      <c r="T895" s="643"/>
      <c r="U895" s="656"/>
      <c r="V895" s="656"/>
      <c r="W895" s="660" t="s">
        <v>2751</v>
      </c>
      <c r="X895" s="669"/>
      <c r="Y895" s="669"/>
      <c r="Z895" s="669"/>
      <c r="AA895" s="669"/>
    </row>
    <row r="896" spans="1:27" ht="31" customHeight="1" x14ac:dyDescent="0.35">
      <c r="A896" s="289">
        <v>444</v>
      </c>
      <c r="B896" s="700" t="s">
        <v>1820</v>
      </c>
      <c r="C896" s="643" t="s">
        <v>1821</v>
      </c>
      <c r="D896" s="643" t="s">
        <v>283</v>
      </c>
      <c r="E896" s="643" t="s">
        <v>1822</v>
      </c>
      <c r="F896" s="686"/>
      <c r="G896" s="686">
        <f>F895</f>
        <v>180</v>
      </c>
      <c r="H896" s="656">
        <v>57.32</v>
      </c>
      <c r="I896" s="686">
        <f>I894+F895</f>
        <v>28213.839000000004</v>
      </c>
      <c r="J896" s="656">
        <v>251.05199999999999</v>
      </c>
      <c r="K896" s="686">
        <f t="shared" si="462"/>
        <v>540</v>
      </c>
      <c r="L896" s="656">
        <f t="shared" si="463"/>
        <v>270</v>
      </c>
      <c r="M896" s="643">
        <v>61</v>
      </c>
      <c r="N896" s="643">
        <v>252</v>
      </c>
      <c r="O896" s="643">
        <v>313</v>
      </c>
      <c r="P896" s="643">
        <v>79</v>
      </c>
      <c r="Q896" s="643">
        <v>229</v>
      </c>
      <c r="R896" s="643">
        <v>307</v>
      </c>
      <c r="S896" s="643" t="s">
        <v>1823</v>
      </c>
      <c r="T896" s="643" t="s">
        <v>1824</v>
      </c>
      <c r="U896" s="656">
        <v>561755.56099999999</v>
      </c>
      <c r="V896" s="656">
        <v>2423890.7200000002</v>
      </c>
      <c r="W896" s="735" t="s">
        <v>2641</v>
      </c>
      <c r="X896" s="669" t="s">
        <v>194</v>
      </c>
      <c r="Y896" s="669" t="s">
        <v>194</v>
      </c>
      <c r="Z896" s="669" t="s">
        <v>194</v>
      </c>
      <c r="AA896" s="669" t="s">
        <v>194</v>
      </c>
    </row>
    <row r="897" spans="1:28" ht="31" customHeight="1" x14ac:dyDescent="0.35">
      <c r="A897" s="281"/>
      <c r="B897" s="700" t="s">
        <v>186</v>
      </c>
      <c r="C897" s="643"/>
      <c r="D897" s="643"/>
      <c r="E897" s="643"/>
      <c r="F897" s="686">
        <v>360</v>
      </c>
      <c r="G897" s="640"/>
      <c r="H897" s="656"/>
      <c r="I897" s="686"/>
      <c r="J897" s="656"/>
      <c r="K897" s="708"/>
      <c r="L897" s="709"/>
      <c r="M897" s="643"/>
      <c r="N897" s="643"/>
      <c r="O897" s="643"/>
      <c r="P897" s="643"/>
      <c r="Q897" s="643"/>
      <c r="R897" s="643"/>
      <c r="S897" s="643"/>
      <c r="T897" s="643"/>
      <c r="U897" s="656"/>
      <c r="V897" s="656"/>
      <c r="W897" s="711" t="s">
        <v>1825</v>
      </c>
      <c r="X897" s="669"/>
      <c r="Y897" s="669"/>
      <c r="Z897" s="669"/>
      <c r="AA897" s="669"/>
    </row>
    <row r="898" spans="1:28" ht="31" customHeight="1" x14ac:dyDescent="0.35">
      <c r="A898" s="289">
        <v>445</v>
      </c>
      <c r="B898" s="700" t="s">
        <v>186</v>
      </c>
      <c r="C898" s="643" t="s">
        <v>1826</v>
      </c>
      <c r="D898" s="643" t="s">
        <v>45</v>
      </c>
      <c r="E898" s="643" t="s">
        <v>186</v>
      </c>
      <c r="F898" s="686"/>
      <c r="G898" s="669" t="s">
        <v>186</v>
      </c>
      <c r="H898" s="656">
        <v>53.83</v>
      </c>
      <c r="I898" s="686">
        <f>I896+F897</f>
        <v>28573.839000000004</v>
      </c>
      <c r="J898" s="656">
        <v>246.428</v>
      </c>
      <c r="K898" s="686">
        <f t="shared" si="462"/>
        <v>670</v>
      </c>
      <c r="L898" s="656">
        <f t="shared" si="463"/>
        <v>335</v>
      </c>
      <c r="M898" s="643">
        <v>109</v>
      </c>
      <c r="N898" s="643">
        <v>171</v>
      </c>
      <c r="O898" s="643">
        <v>279</v>
      </c>
      <c r="P898" s="643">
        <v>133</v>
      </c>
      <c r="Q898" s="643">
        <v>166</v>
      </c>
      <c r="R898" s="643">
        <v>298</v>
      </c>
      <c r="S898" s="643" t="s">
        <v>1827</v>
      </c>
      <c r="T898" s="643" t="s">
        <v>1828</v>
      </c>
      <c r="U898" s="656">
        <v>562100.64500000002</v>
      </c>
      <c r="V898" s="656">
        <v>2423788.1690000002</v>
      </c>
      <c r="W898" s="735" t="s">
        <v>2641</v>
      </c>
      <c r="X898" s="669" t="s">
        <v>194</v>
      </c>
      <c r="Y898" s="669" t="s">
        <v>194</v>
      </c>
      <c r="Z898" s="669" t="s">
        <v>194</v>
      </c>
      <c r="AA898" s="669" t="s">
        <v>194</v>
      </c>
    </row>
    <row r="899" spans="1:28" ht="31" customHeight="1" x14ac:dyDescent="0.35">
      <c r="A899" s="281"/>
      <c r="B899" s="700" t="s">
        <v>186</v>
      </c>
      <c r="C899" s="643"/>
      <c r="D899" s="643"/>
      <c r="E899" s="643"/>
      <c r="F899" s="686">
        <v>310</v>
      </c>
      <c r="G899" s="669"/>
      <c r="H899" s="656"/>
      <c r="I899" s="686"/>
      <c r="J899" s="656"/>
      <c r="K899" s="708"/>
      <c r="L899" s="709"/>
      <c r="M899" s="643"/>
      <c r="N899" s="643"/>
      <c r="O899" s="643"/>
      <c r="P899" s="643"/>
      <c r="Q899" s="643"/>
      <c r="R899" s="643"/>
      <c r="S899" s="643"/>
      <c r="T899" s="643"/>
      <c r="U899" s="656"/>
      <c r="V899" s="656"/>
      <c r="W899" s="711" t="s">
        <v>249</v>
      </c>
      <c r="X899" s="669"/>
      <c r="Y899" s="669"/>
      <c r="Z899" s="669"/>
      <c r="AA899" s="669"/>
    </row>
    <row r="900" spans="1:28" ht="31" customHeight="1" x14ac:dyDescent="0.35">
      <c r="A900" s="289">
        <v>446</v>
      </c>
      <c r="B900" s="700" t="s">
        <v>186</v>
      </c>
      <c r="C900" s="643" t="s">
        <v>67</v>
      </c>
      <c r="D900" s="643" t="s">
        <v>45</v>
      </c>
      <c r="E900" s="643" t="s">
        <v>186</v>
      </c>
      <c r="F900" s="686"/>
      <c r="G900" s="669" t="s">
        <v>186</v>
      </c>
      <c r="H900" s="656">
        <v>53.83</v>
      </c>
      <c r="I900" s="686">
        <f>I898+F899</f>
        <v>28883.839000000004</v>
      </c>
      <c r="J900" s="656">
        <v>243.90799999999999</v>
      </c>
      <c r="K900" s="686">
        <f t="shared" si="462"/>
        <v>672</v>
      </c>
      <c r="L900" s="656">
        <f t="shared" si="463"/>
        <v>336</v>
      </c>
      <c r="M900" s="643">
        <v>140</v>
      </c>
      <c r="N900" s="643">
        <v>197</v>
      </c>
      <c r="O900" s="643">
        <v>337</v>
      </c>
      <c r="P900" s="643">
        <v>145</v>
      </c>
      <c r="Q900" s="643">
        <v>192</v>
      </c>
      <c r="R900" s="643">
        <v>337</v>
      </c>
      <c r="S900" s="643" t="s">
        <v>1829</v>
      </c>
      <c r="T900" s="643" t="s">
        <v>1830</v>
      </c>
      <c r="U900" s="656">
        <v>562397.80099999998</v>
      </c>
      <c r="V900" s="656">
        <v>2423699.861</v>
      </c>
      <c r="W900" s="735" t="s">
        <v>2641</v>
      </c>
      <c r="X900" s="669" t="s">
        <v>194</v>
      </c>
      <c r="Y900" s="669" t="s">
        <v>194</v>
      </c>
      <c r="Z900" s="669" t="s">
        <v>194</v>
      </c>
      <c r="AA900" s="669" t="s">
        <v>194</v>
      </c>
    </row>
    <row r="901" spans="1:28" ht="31" customHeight="1" x14ac:dyDescent="0.35">
      <c r="A901" s="281"/>
      <c r="B901" s="700" t="s">
        <v>186</v>
      </c>
      <c r="C901" s="643"/>
      <c r="D901" s="643"/>
      <c r="E901" s="643"/>
      <c r="F901" s="686">
        <v>362</v>
      </c>
      <c r="G901" s="669"/>
      <c r="H901" s="656"/>
      <c r="I901" s="686"/>
      <c r="J901" s="656"/>
      <c r="K901" s="708"/>
      <c r="L901" s="709"/>
      <c r="M901" s="643"/>
      <c r="N901" s="643"/>
      <c r="O901" s="643"/>
      <c r="P901" s="643"/>
      <c r="Q901" s="643"/>
      <c r="R901" s="643"/>
      <c r="S901" s="643"/>
      <c r="T901" s="643"/>
      <c r="U901" s="656"/>
      <c r="V901" s="656"/>
      <c r="W901" s="711" t="s">
        <v>1831</v>
      </c>
      <c r="X901" s="669"/>
      <c r="Y901" s="669"/>
      <c r="Z901" s="669"/>
      <c r="AA901" s="669"/>
      <c r="AB901" s="302" t="s">
        <v>1832</v>
      </c>
    </row>
    <row r="902" spans="1:28" ht="31" customHeight="1" x14ac:dyDescent="0.35">
      <c r="A902" s="289">
        <v>447</v>
      </c>
      <c r="B902" s="700" t="s">
        <v>186</v>
      </c>
      <c r="C902" s="698" t="s">
        <v>1833</v>
      </c>
      <c r="D902" s="698" t="s">
        <v>45</v>
      </c>
      <c r="E902" s="643" t="s">
        <v>186</v>
      </c>
      <c r="F902" s="686"/>
      <c r="G902" s="669" t="s">
        <v>186</v>
      </c>
      <c r="H902" s="656">
        <v>53.83</v>
      </c>
      <c r="I902" s="686">
        <f>I900+F901</f>
        <v>29245.839000000004</v>
      </c>
      <c r="J902" s="656">
        <v>240.91200000000001</v>
      </c>
      <c r="K902" s="686">
        <f t="shared" si="462"/>
        <v>613</v>
      </c>
      <c r="L902" s="656">
        <f t="shared" si="463"/>
        <v>306.5</v>
      </c>
      <c r="M902" s="643">
        <v>166</v>
      </c>
      <c r="N902" s="643">
        <v>131</v>
      </c>
      <c r="O902" s="643">
        <v>297</v>
      </c>
      <c r="P902" s="643">
        <v>171</v>
      </c>
      <c r="Q902" s="643">
        <v>129</v>
      </c>
      <c r="R902" s="643">
        <v>300</v>
      </c>
      <c r="S902" s="643" t="s">
        <v>1834</v>
      </c>
      <c r="T902" s="643" t="s">
        <v>1835</v>
      </c>
      <c r="U902" s="656">
        <v>562744.80299999996</v>
      </c>
      <c r="V902" s="656">
        <v>2423596.7400000002</v>
      </c>
      <c r="W902" s="735" t="s">
        <v>2641</v>
      </c>
      <c r="X902" s="669" t="s">
        <v>194</v>
      </c>
      <c r="Y902" s="669" t="s">
        <v>194</v>
      </c>
      <c r="Z902" s="669" t="s">
        <v>194</v>
      </c>
      <c r="AA902" s="669" t="s">
        <v>194</v>
      </c>
    </row>
    <row r="903" spans="1:28" ht="31" customHeight="1" x14ac:dyDescent="0.35">
      <c r="A903" s="281"/>
      <c r="B903" s="700" t="s">
        <v>186</v>
      </c>
      <c r="C903" s="643"/>
      <c r="D903" s="643"/>
      <c r="E903" s="643"/>
      <c r="F903" s="686">
        <v>251</v>
      </c>
      <c r="G903" s="640"/>
      <c r="H903" s="656"/>
      <c r="I903" s="686"/>
      <c r="J903" s="656"/>
      <c r="K903" s="708"/>
      <c r="L903" s="709"/>
      <c r="M903" s="643"/>
      <c r="N903" s="643"/>
      <c r="O903" s="643"/>
      <c r="P903" s="643"/>
      <c r="Q903" s="643"/>
      <c r="R903" s="643"/>
      <c r="S903" s="643"/>
      <c r="T903" s="643"/>
      <c r="U903" s="656"/>
      <c r="V903" s="656"/>
      <c r="W903" s="711" t="s">
        <v>1836</v>
      </c>
      <c r="X903" s="669"/>
      <c r="Y903" s="669"/>
      <c r="Z903" s="669"/>
      <c r="AA903" s="669"/>
    </row>
    <row r="904" spans="1:28" ht="31" customHeight="1" x14ac:dyDescent="0.35">
      <c r="A904" s="289">
        <v>448</v>
      </c>
      <c r="B904" s="700" t="s">
        <v>1837</v>
      </c>
      <c r="C904" s="698" t="s">
        <v>1838</v>
      </c>
      <c r="D904" s="698" t="s">
        <v>976</v>
      </c>
      <c r="E904" s="643" t="s">
        <v>1839</v>
      </c>
      <c r="F904" s="686"/>
      <c r="G904" s="686">
        <f>SUM(F897:F903)</f>
        <v>1283</v>
      </c>
      <c r="H904" s="656">
        <v>48.32</v>
      </c>
      <c r="I904" s="686">
        <f>I902+F903</f>
        <v>29496.839000000004</v>
      </c>
      <c r="J904" s="656">
        <v>240.23500000000001</v>
      </c>
      <c r="K904" s="686">
        <f t="shared" si="462"/>
        <v>473</v>
      </c>
      <c r="L904" s="656">
        <f t="shared" si="463"/>
        <v>236.5</v>
      </c>
      <c r="M904" s="643">
        <v>120</v>
      </c>
      <c r="N904" s="643">
        <v>113</v>
      </c>
      <c r="O904" s="643">
        <v>233</v>
      </c>
      <c r="P904" s="643">
        <v>122</v>
      </c>
      <c r="Q904" s="643">
        <v>112</v>
      </c>
      <c r="R904" s="643">
        <v>234</v>
      </c>
      <c r="S904" s="643" t="s">
        <v>1840</v>
      </c>
      <c r="T904" s="643" t="s">
        <v>1841</v>
      </c>
      <c r="U904" s="656">
        <v>562985.13</v>
      </c>
      <c r="V904" s="656">
        <v>2423525.3199999998</v>
      </c>
      <c r="W904" s="735" t="s">
        <v>2641</v>
      </c>
      <c r="X904" s="669" t="s">
        <v>194</v>
      </c>
      <c r="Y904" s="669" t="s">
        <v>194</v>
      </c>
      <c r="Z904" s="669" t="s">
        <v>194</v>
      </c>
      <c r="AA904" s="669" t="s">
        <v>194</v>
      </c>
    </row>
    <row r="905" spans="1:28" ht="31" customHeight="1" x14ac:dyDescent="0.35">
      <c r="A905" s="281"/>
      <c r="B905" s="700" t="s">
        <v>186</v>
      </c>
      <c r="C905" s="643"/>
      <c r="D905" s="643"/>
      <c r="E905" s="643"/>
      <c r="F905" s="686">
        <v>222</v>
      </c>
      <c r="G905" s="640"/>
      <c r="H905" s="656"/>
      <c r="I905" s="686"/>
      <c r="J905" s="656"/>
      <c r="K905" s="708"/>
      <c r="L905" s="709"/>
      <c r="M905" s="643"/>
      <c r="N905" s="643"/>
      <c r="O905" s="643"/>
      <c r="P905" s="643"/>
      <c r="Q905" s="643"/>
      <c r="R905" s="643"/>
      <c r="S905" s="643"/>
      <c r="T905" s="643"/>
      <c r="U905" s="656"/>
      <c r="V905" s="656"/>
      <c r="W905" s="660" t="s">
        <v>2752</v>
      </c>
      <c r="X905" s="669"/>
      <c r="Y905" s="669"/>
      <c r="Z905" s="669"/>
      <c r="AA905" s="669"/>
    </row>
    <row r="906" spans="1:28" ht="31" customHeight="1" x14ac:dyDescent="0.35">
      <c r="A906" s="289">
        <v>449</v>
      </c>
      <c r="B906" s="700" t="s">
        <v>1842</v>
      </c>
      <c r="C906" s="698" t="s">
        <v>1843</v>
      </c>
      <c r="D906" s="698" t="s">
        <v>356</v>
      </c>
      <c r="E906" s="647" t="s">
        <v>1844</v>
      </c>
      <c r="F906" s="686"/>
      <c r="G906" s="708">
        <f>F905</f>
        <v>222</v>
      </c>
      <c r="H906" s="656">
        <v>48.32</v>
      </c>
      <c r="I906" s="686">
        <f>I904+F905</f>
        <v>29718.839000000004</v>
      </c>
      <c r="J906" s="647">
        <v>240.04400000000001</v>
      </c>
      <c r="K906" s="686">
        <f t="shared" si="462"/>
        <v>673</v>
      </c>
      <c r="L906" s="656">
        <f t="shared" si="463"/>
        <v>336.5</v>
      </c>
      <c r="M906" s="647">
        <v>109</v>
      </c>
      <c r="N906" s="647">
        <v>191</v>
      </c>
      <c r="O906" s="647">
        <v>300</v>
      </c>
      <c r="P906" s="647">
        <v>110</v>
      </c>
      <c r="Q906" s="647">
        <v>194</v>
      </c>
      <c r="R906" s="647">
        <v>304</v>
      </c>
      <c r="S906" s="647" t="s">
        <v>1845</v>
      </c>
      <c r="T906" s="647" t="s">
        <v>1846</v>
      </c>
      <c r="U906" s="651">
        <v>563191.37</v>
      </c>
      <c r="V906" s="651">
        <v>2423443.17</v>
      </c>
      <c r="W906" s="735" t="s">
        <v>2641</v>
      </c>
      <c r="X906" s="669" t="s">
        <v>194</v>
      </c>
      <c r="Y906" s="669" t="s">
        <v>194</v>
      </c>
      <c r="Z906" s="669" t="s">
        <v>194</v>
      </c>
      <c r="AA906" s="669" t="s">
        <v>194</v>
      </c>
    </row>
    <row r="907" spans="1:28" ht="31" customHeight="1" x14ac:dyDescent="0.35">
      <c r="A907" s="281"/>
      <c r="B907" s="700" t="s">
        <v>186</v>
      </c>
      <c r="C907" s="643"/>
      <c r="D907" s="647"/>
      <c r="E907" s="647"/>
      <c r="F907" s="686">
        <v>451</v>
      </c>
      <c r="G907" s="666"/>
      <c r="H907" s="656"/>
      <c r="I907" s="686"/>
      <c r="J907" s="647"/>
      <c r="K907" s="708"/>
      <c r="L907" s="709"/>
      <c r="M907" s="647"/>
      <c r="N907" s="647"/>
      <c r="O907" s="647"/>
      <c r="P907" s="647"/>
      <c r="Q907" s="647"/>
      <c r="R907" s="647"/>
      <c r="S907" s="647"/>
      <c r="T907" s="647"/>
      <c r="U907" s="651"/>
      <c r="V907" s="651"/>
      <c r="W907" s="704" t="s">
        <v>1847</v>
      </c>
      <c r="X907" s="669"/>
      <c r="Y907" s="669"/>
      <c r="Z907" s="669"/>
      <c r="AA907" s="669"/>
    </row>
    <row r="908" spans="1:28" ht="31" customHeight="1" x14ac:dyDescent="0.35">
      <c r="A908" s="289">
        <v>450</v>
      </c>
      <c r="B908" s="700" t="s">
        <v>186</v>
      </c>
      <c r="C908" s="698" t="s">
        <v>1848</v>
      </c>
      <c r="D908" s="698" t="s">
        <v>120</v>
      </c>
      <c r="E908" s="647" t="s">
        <v>186</v>
      </c>
      <c r="F908" s="686"/>
      <c r="G908" s="709"/>
      <c r="H908" s="656">
        <v>62.83</v>
      </c>
      <c r="I908" s="686">
        <f>I906+F907</f>
        <v>30169.839000000004</v>
      </c>
      <c r="J908" s="647">
        <v>234.32499999999999</v>
      </c>
      <c r="K908" s="686">
        <f t="shared" si="462"/>
        <v>845</v>
      </c>
      <c r="L908" s="656">
        <f t="shared" si="463"/>
        <v>422.5</v>
      </c>
      <c r="M908" s="647">
        <v>218</v>
      </c>
      <c r="N908" s="647">
        <v>236</v>
      </c>
      <c r="O908" s="647">
        <v>454</v>
      </c>
      <c r="P908" s="647">
        <v>220</v>
      </c>
      <c r="Q908" s="647">
        <v>227</v>
      </c>
      <c r="R908" s="647">
        <v>448</v>
      </c>
      <c r="S908" s="647" t="s">
        <v>1849</v>
      </c>
      <c r="T908" s="647" t="s">
        <v>1850</v>
      </c>
      <c r="U908" s="651">
        <v>563559.53700000001</v>
      </c>
      <c r="V908" s="651">
        <v>2423183.8969999999</v>
      </c>
      <c r="W908" s="735" t="s">
        <v>2641</v>
      </c>
      <c r="X908" s="669" t="s">
        <v>194</v>
      </c>
      <c r="Y908" s="669" t="s">
        <v>194</v>
      </c>
      <c r="Z908" s="669" t="s">
        <v>194</v>
      </c>
      <c r="AA908" s="669" t="s">
        <v>194</v>
      </c>
    </row>
    <row r="909" spans="1:28" ht="31" customHeight="1" x14ac:dyDescent="0.35">
      <c r="A909" s="281"/>
      <c r="B909" s="700" t="s">
        <v>186</v>
      </c>
      <c r="C909" s="643"/>
      <c r="D909" s="647"/>
      <c r="E909" s="647"/>
      <c r="F909" s="686">
        <v>394</v>
      </c>
      <c r="G909" s="666"/>
      <c r="H909" s="656"/>
      <c r="I909" s="686"/>
      <c r="J909" s="647"/>
      <c r="K909" s="708"/>
      <c r="L909" s="709"/>
      <c r="M909" s="647"/>
      <c r="N909" s="647"/>
      <c r="O909" s="647"/>
      <c r="P909" s="647"/>
      <c r="Q909" s="647"/>
      <c r="R909" s="647"/>
      <c r="S909" s="647"/>
      <c r="T909" s="647"/>
      <c r="U909" s="651"/>
      <c r="V909" s="651"/>
      <c r="W909" s="705" t="s">
        <v>566</v>
      </c>
      <c r="X909" s="669"/>
      <c r="Y909" s="669"/>
      <c r="Z909" s="669"/>
      <c r="AA909" s="669"/>
    </row>
    <row r="910" spans="1:28" ht="31" customHeight="1" x14ac:dyDescent="0.35">
      <c r="A910" s="289">
        <v>451</v>
      </c>
      <c r="B910" s="700" t="s">
        <v>186</v>
      </c>
      <c r="C910" s="643" t="s">
        <v>1851</v>
      </c>
      <c r="D910" s="647" t="s">
        <v>49</v>
      </c>
      <c r="E910" s="647" t="s">
        <v>186</v>
      </c>
      <c r="F910" s="686"/>
      <c r="G910" s="709"/>
      <c r="H910" s="656">
        <v>56.83</v>
      </c>
      <c r="I910" s="686">
        <f>I908+F909</f>
        <v>30563.839000000004</v>
      </c>
      <c r="J910" s="647">
        <v>231.721</v>
      </c>
      <c r="K910" s="686">
        <f t="shared" si="462"/>
        <v>846</v>
      </c>
      <c r="L910" s="656">
        <f t="shared" si="463"/>
        <v>423</v>
      </c>
      <c r="M910" s="647">
        <v>159</v>
      </c>
      <c r="N910" s="647">
        <v>223</v>
      </c>
      <c r="O910" s="647">
        <v>382</v>
      </c>
      <c r="P910" s="647">
        <v>168</v>
      </c>
      <c r="Q910" s="647">
        <v>224</v>
      </c>
      <c r="R910" s="647">
        <v>392</v>
      </c>
      <c r="S910" s="647" t="s">
        <v>1852</v>
      </c>
      <c r="T910" s="647" t="s">
        <v>1853</v>
      </c>
      <c r="U910" s="651">
        <v>563880.89300000004</v>
      </c>
      <c r="V910" s="651">
        <v>2422955.9360000002</v>
      </c>
      <c r="W910" s="735" t="s">
        <v>2641</v>
      </c>
      <c r="X910" s="669" t="s">
        <v>194</v>
      </c>
      <c r="Y910" s="669" t="s">
        <v>194</v>
      </c>
      <c r="Z910" s="669" t="s">
        <v>194</v>
      </c>
      <c r="AA910" s="669" t="s">
        <v>194</v>
      </c>
    </row>
    <row r="911" spans="1:28" ht="31" customHeight="1" x14ac:dyDescent="0.35">
      <c r="A911" s="281"/>
      <c r="B911" s="700" t="s">
        <v>186</v>
      </c>
      <c r="C911" s="643"/>
      <c r="D911" s="647"/>
      <c r="E911" s="647"/>
      <c r="F911" s="686">
        <v>452</v>
      </c>
      <c r="G911" s="666"/>
      <c r="H911" s="656"/>
      <c r="I911" s="686"/>
      <c r="J911" s="647"/>
      <c r="K911" s="708"/>
      <c r="L911" s="709"/>
      <c r="M911" s="647"/>
      <c r="N911" s="647"/>
      <c r="O911" s="647"/>
      <c r="P911" s="647"/>
      <c r="Q911" s="647"/>
      <c r="R911" s="647"/>
      <c r="S911" s="647"/>
      <c r="T911" s="647"/>
      <c r="U911" s="651"/>
      <c r="V911" s="651"/>
      <c r="W911" s="705" t="s">
        <v>1854</v>
      </c>
      <c r="X911" s="669"/>
      <c r="Y911" s="669"/>
      <c r="Z911" s="669"/>
      <c r="AA911" s="669"/>
    </row>
    <row r="912" spans="1:28" ht="31" customHeight="1" x14ac:dyDescent="0.35">
      <c r="A912" s="289">
        <v>452</v>
      </c>
      <c r="B912" s="700" t="s">
        <v>186</v>
      </c>
      <c r="C912" s="643" t="s">
        <v>1855</v>
      </c>
      <c r="D912" s="647" t="s">
        <v>65</v>
      </c>
      <c r="E912" s="647" t="s">
        <v>186</v>
      </c>
      <c r="F912" s="686"/>
      <c r="G912" s="666"/>
      <c r="H912" s="656">
        <v>59.83</v>
      </c>
      <c r="I912" s="686">
        <f>I910+F911</f>
        <v>31015.839000000004</v>
      </c>
      <c r="J912" s="647">
        <v>229.64400000000001</v>
      </c>
      <c r="K912" s="686">
        <f t="shared" si="462"/>
        <v>848</v>
      </c>
      <c r="L912" s="656">
        <f t="shared" si="463"/>
        <v>424</v>
      </c>
      <c r="M912" s="647">
        <v>230</v>
      </c>
      <c r="N912" s="647">
        <v>210</v>
      </c>
      <c r="O912" s="647">
        <v>441</v>
      </c>
      <c r="P912" s="647">
        <v>230</v>
      </c>
      <c r="Q912" s="647">
        <v>208</v>
      </c>
      <c r="R912" s="647">
        <v>438</v>
      </c>
      <c r="S912" s="647" t="s">
        <v>1856</v>
      </c>
      <c r="T912" s="647" t="s">
        <v>1857</v>
      </c>
      <c r="U912" s="651">
        <v>564249.55500000005</v>
      </c>
      <c r="V912" s="651">
        <v>2422694.4169999999</v>
      </c>
      <c r="W912" s="735" t="s">
        <v>2642</v>
      </c>
      <c r="X912" s="669" t="s">
        <v>194</v>
      </c>
      <c r="Y912" s="669" t="s">
        <v>194</v>
      </c>
      <c r="Z912" s="669" t="s">
        <v>194</v>
      </c>
      <c r="AA912" s="669" t="s">
        <v>194</v>
      </c>
    </row>
    <row r="913" spans="1:27" ht="31" customHeight="1" x14ac:dyDescent="0.35">
      <c r="A913" s="281"/>
      <c r="B913" s="700" t="s">
        <v>186</v>
      </c>
      <c r="C913" s="643"/>
      <c r="D913" s="647"/>
      <c r="E913" s="647"/>
      <c r="F913" s="686">
        <v>396</v>
      </c>
      <c r="G913" s="666"/>
      <c r="H913" s="656"/>
      <c r="I913" s="686"/>
      <c r="J913" s="647"/>
      <c r="K913" s="708"/>
      <c r="L913" s="709"/>
      <c r="M913" s="647"/>
      <c r="N913" s="647"/>
      <c r="O913" s="647"/>
      <c r="P913" s="647"/>
      <c r="Q913" s="647"/>
      <c r="R913" s="647"/>
      <c r="S913" s="647"/>
      <c r="T913" s="647"/>
      <c r="U913" s="651"/>
      <c r="V913" s="651"/>
      <c r="W913" s="705" t="s">
        <v>566</v>
      </c>
      <c r="X913" s="669"/>
      <c r="Y913" s="669"/>
      <c r="Z913" s="669"/>
      <c r="AA913" s="669"/>
    </row>
    <row r="914" spans="1:27" ht="31" customHeight="1" x14ac:dyDescent="0.35">
      <c r="A914" s="289">
        <v>453</v>
      </c>
      <c r="B914" s="700" t="s">
        <v>186</v>
      </c>
      <c r="C914" s="643" t="s">
        <v>1858</v>
      </c>
      <c r="D914" s="647" t="s">
        <v>49</v>
      </c>
      <c r="E914" s="647" t="s">
        <v>186</v>
      </c>
      <c r="F914" s="686"/>
      <c r="G914" s="686"/>
      <c r="H914" s="656">
        <v>56.83</v>
      </c>
      <c r="I914" s="686">
        <f>I912+F913</f>
        <v>31411.839000000004</v>
      </c>
      <c r="J914" s="647">
        <v>229.953</v>
      </c>
      <c r="K914" s="686">
        <f t="shared" si="462"/>
        <v>831</v>
      </c>
      <c r="L914" s="656">
        <f t="shared" si="463"/>
        <v>415.5</v>
      </c>
      <c r="M914" s="647">
        <v>186</v>
      </c>
      <c r="N914" s="647">
        <v>226</v>
      </c>
      <c r="O914" s="647">
        <v>412</v>
      </c>
      <c r="P914" s="647">
        <v>189</v>
      </c>
      <c r="Q914" s="647">
        <v>225</v>
      </c>
      <c r="R914" s="647">
        <v>414</v>
      </c>
      <c r="S914" s="647" t="s">
        <v>1859</v>
      </c>
      <c r="T914" s="647" t="s">
        <v>1860</v>
      </c>
      <c r="U914" s="651">
        <v>564572.54200000002</v>
      </c>
      <c r="V914" s="651">
        <v>2422465.298</v>
      </c>
      <c r="W914" s="735" t="s">
        <v>2642</v>
      </c>
      <c r="X914" s="669" t="s">
        <v>194</v>
      </c>
      <c r="Y914" s="669" t="s">
        <v>194</v>
      </c>
      <c r="Z914" s="669" t="s">
        <v>194</v>
      </c>
      <c r="AA914" s="669" t="s">
        <v>194</v>
      </c>
    </row>
    <row r="915" spans="1:27" ht="31" customHeight="1" x14ac:dyDescent="0.35">
      <c r="A915" s="281"/>
      <c r="B915" s="700" t="s">
        <v>186</v>
      </c>
      <c r="C915" s="643"/>
      <c r="D915" s="647"/>
      <c r="E915" s="647"/>
      <c r="F915" s="686">
        <v>435</v>
      </c>
      <c r="G915" s="666"/>
      <c r="H915" s="656"/>
      <c r="I915" s="686"/>
      <c r="J915" s="647"/>
      <c r="K915" s="708"/>
      <c r="L915" s="709"/>
      <c r="M915" s="647"/>
      <c r="N915" s="647"/>
      <c r="O915" s="647"/>
      <c r="P915" s="647"/>
      <c r="Q915" s="647"/>
      <c r="R915" s="647"/>
      <c r="S915" s="647"/>
      <c r="T915" s="647"/>
      <c r="U915" s="651"/>
      <c r="V915" s="651"/>
      <c r="W915" s="705" t="s">
        <v>1049</v>
      </c>
      <c r="X915" s="669"/>
      <c r="Y915" s="669"/>
      <c r="Z915" s="669"/>
      <c r="AA915" s="669"/>
    </row>
    <row r="916" spans="1:27" ht="31" customHeight="1" x14ac:dyDescent="0.35">
      <c r="A916" s="289">
        <v>454</v>
      </c>
      <c r="B916" s="700" t="s">
        <v>186</v>
      </c>
      <c r="C916" s="643" t="s">
        <v>1861</v>
      </c>
      <c r="D916" s="647" t="s">
        <v>45</v>
      </c>
      <c r="E916" s="647" t="s">
        <v>186</v>
      </c>
      <c r="F916" s="686"/>
      <c r="G916" s="666"/>
      <c r="H916" s="656">
        <v>53.83</v>
      </c>
      <c r="I916" s="686">
        <f>I914+F915</f>
        <v>31846.839000000004</v>
      </c>
      <c r="J916" s="647">
        <v>231.00299999999999</v>
      </c>
      <c r="K916" s="686">
        <f t="shared" si="462"/>
        <v>842</v>
      </c>
      <c r="L916" s="656">
        <f t="shared" si="463"/>
        <v>421</v>
      </c>
      <c r="M916" s="647">
        <v>210</v>
      </c>
      <c r="N916" s="647">
        <v>206</v>
      </c>
      <c r="O916" s="647">
        <v>416</v>
      </c>
      <c r="P916" s="647">
        <v>212</v>
      </c>
      <c r="Q916" s="647">
        <v>206</v>
      </c>
      <c r="R916" s="647">
        <v>418</v>
      </c>
      <c r="S916" s="647" t="s">
        <v>1862</v>
      </c>
      <c r="T916" s="647" t="s">
        <v>1863</v>
      </c>
      <c r="U916" s="651">
        <v>564927.33900000004</v>
      </c>
      <c r="V916" s="651">
        <v>2422213.6159999999</v>
      </c>
      <c r="W916" s="735" t="s">
        <v>2643</v>
      </c>
      <c r="X916" s="669" t="s">
        <v>194</v>
      </c>
      <c r="Y916" s="669" t="s">
        <v>194</v>
      </c>
      <c r="Z916" s="669" t="s">
        <v>194</v>
      </c>
      <c r="AA916" s="669" t="s">
        <v>194</v>
      </c>
    </row>
    <row r="917" spans="1:27" ht="31" customHeight="1" x14ac:dyDescent="0.35">
      <c r="A917" s="281"/>
      <c r="B917" s="700" t="s">
        <v>186</v>
      </c>
      <c r="C917" s="643"/>
      <c r="D917" s="647"/>
      <c r="E917" s="647"/>
      <c r="F917" s="686">
        <v>407</v>
      </c>
      <c r="G917" s="666"/>
      <c r="H917" s="656"/>
      <c r="I917" s="686"/>
      <c r="J917" s="647"/>
      <c r="K917" s="708"/>
      <c r="L917" s="709"/>
      <c r="M917" s="647"/>
      <c r="N917" s="647"/>
      <c r="O917" s="647"/>
      <c r="P917" s="647"/>
      <c r="Q917" s="647"/>
      <c r="R917" s="647"/>
      <c r="S917" s="647"/>
      <c r="T917" s="647"/>
      <c r="U917" s="651"/>
      <c r="V917" s="651"/>
      <c r="W917" s="705" t="s">
        <v>645</v>
      </c>
      <c r="X917" s="669"/>
      <c r="Y917" s="669"/>
      <c r="Z917" s="669"/>
      <c r="AA917" s="669"/>
    </row>
    <row r="918" spans="1:27" ht="31" customHeight="1" x14ac:dyDescent="0.35">
      <c r="A918" s="289">
        <v>455</v>
      </c>
      <c r="B918" s="700" t="s">
        <v>186</v>
      </c>
      <c r="C918" s="643" t="s">
        <v>1864</v>
      </c>
      <c r="D918" s="647" t="s">
        <v>49</v>
      </c>
      <c r="E918" s="647" t="s">
        <v>186</v>
      </c>
      <c r="F918" s="686"/>
      <c r="G918" s="741"/>
      <c r="H918" s="656">
        <v>56.83</v>
      </c>
      <c r="I918" s="686">
        <f>I916+F917</f>
        <v>32253.839000000004</v>
      </c>
      <c r="J918" s="647">
        <v>227.48500000000001</v>
      </c>
      <c r="K918" s="686">
        <f t="shared" si="462"/>
        <v>846</v>
      </c>
      <c r="L918" s="656">
        <f t="shared" si="463"/>
        <v>423</v>
      </c>
      <c r="M918" s="647">
        <v>202</v>
      </c>
      <c r="N918" s="647">
        <v>225</v>
      </c>
      <c r="O918" s="647">
        <v>427</v>
      </c>
      <c r="P918" s="647">
        <v>203</v>
      </c>
      <c r="Q918" s="647">
        <v>224</v>
      </c>
      <c r="R918" s="647">
        <v>427</v>
      </c>
      <c r="S918" s="647" t="s">
        <v>1865</v>
      </c>
      <c r="T918" s="647" t="s">
        <v>1866</v>
      </c>
      <c r="U918" s="651">
        <v>565259.29799999995</v>
      </c>
      <c r="V918" s="651">
        <v>2421978.1329999999</v>
      </c>
      <c r="W918" s="735" t="s">
        <v>2644</v>
      </c>
      <c r="X918" s="669" t="s">
        <v>194</v>
      </c>
      <c r="Y918" s="669" t="s">
        <v>194</v>
      </c>
      <c r="Z918" s="669" t="s">
        <v>194</v>
      </c>
      <c r="AA918" s="669" t="s">
        <v>194</v>
      </c>
    </row>
    <row r="919" spans="1:27" ht="31" customHeight="1" x14ac:dyDescent="0.35">
      <c r="A919" s="281"/>
      <c r="B919" s="700" t="s">
        <v>186</v>
      </c>
      <c r="C919" s="643"/>
      <c r="D919" s="647"/>
      <c r="E919" s="647"/>
      <c r="F919" s="686">
        <v>439</v>
      </c>
      <c r="G919" s="666"/>
      <c r="H919" s="656"/>
      <c r="I919" s="686"/>
      <c r="J919" s="647"/>
      <c r="K919" s="708"/>
      <c r="L919" s="709"/>
      <c r="M919" s="647"/>
      <c r="N919" s="647"/>
      <c r="O919" s="647"/>
      <c r="P919" s="647"/>
      <c r="Q919" s="647"/>
      <c r="R919" s="647"/>
      <c r="S919" s="647"/>
      <c r="T919" s="647"/>
      <c r="U919" s="651"/>
      <c r="V919" s="651"/>
      <c r="W919" s="705" t="s">
        <v>2753</v>
      </c>
      <c r="X919" s="669"/>
      <c r="Y919" s="669"/>
      <c r="Z919" s="669"/>
      <c r="AA919" s="669"/>
    </row>
    <row r="920" spans="1:27" ht="31" customHeight="1" x14ac:dyDescent="0.35">
      <c r="A920" s="289">
        <v>456</v>
      </c>
      <c r="B920" s="700" t="s">
        <v>186</v>
      </c>
      <c r="C920" s="643" t="s">
        <v>1867</v>
      </c>
      <c r="D920" s="647" t="s">
        <v>49</v>
      </c>
      <c r="E920" s="647" t="s">
        <v>186</v>
      </c>
      <c r="F920" s="686"/>
      <c r="G920" s="666"/>
      <c r="H920" s="656">
        <v>56.83</v>
      </c>
      <c r="I920" s="686">
        <f>I918+F919</f>
        <v>32692.839000000004</v>
      </c>
      <c r="J920" s="647">
        <v>226.226</v>
      </c>
      <c r="K920" s="686">
        <f t="shared" si="462"/>
        <v>849</v>
      </c>
      <c r="L920" s="656">
        <f t="shared" si="463"/>
        <v>424.5</v>
      </c>
      <c r="M920" s="647">
        <v>215</v>
      </c>
      <c r="N920" s="647">
        <v>224</v>
      </c>
      <c r="O920" s="647">
        <v>439</v>
      </c>
      <c r="P920" s="647">
        <v>217</v>
      </c>
      <c r="Q920" s="647">
        <v>220</v>
      </c>
      <c r="R920" s="647">
        <v>436</v>
      </c>
      <c r="S920" s="647" t="s">
        <v>1868</v>
      </c>
      <c r="T920" s="647" t="s">
        <v>1869</v>
      </c>
      <c r="U920" s="651">
        <v>565617.35699999996</v>
      </c>
      <c r="V920" s="651">
        <v>2421724.1359999999</v>
      </c>
      <c r="W920" s="735" t="s">
        <v>2644</v>
      </c>
      <c r="X920" s="669" t="s">
        <v>194</v>
      </c>
      <c r="Y920" s="669" t="s">
        <v>194</v>
      </c>
      <c r="Z920" s="669" t="s">
        <v>194</v>
      </c>
      <c r="AA920" s="669" t="s">
        <v>194</v>
      </c>
    </row>
    <row r="921" spans="1:27" ht="31" customHeight="1" x14ac:dyDescent="0.35">
      <c r="A921" s="281"/>
      <c r="B921" s="700" t="s">
        <v>186</v>
      </c>
      <c r="C921" s="643"/>
      <c r="D921" s="647"/>
      <c r="E921" s="647"/>
      <c r="F921" s="686">
        <v>410</v>
      </c>
      <c r="G921" s="666"/>
      <c r="H921" s="656"/>
      <c r="I921" s="686"/>
      <c r="J921" s="647"/>
      <c r="K921" s="708"/>
      <c r="L921" s="709"/>
      <c r="M921" s="647"/>
      <c r="N921" s="647"/>
      <c r="O921" s="647"/>
      <c r="P921" s="647"/>
      <c r="Q921" s="647"/>
      <c r="R921" s="647"/>
      <c r="S921" s="647"/>
      <c r="T921" s="647"/>
      <c r="U921" s="651"/>
      <c r="V921" s="651"/>
      <c r="W921" s="705" t="s">
        <v>464</v>
      </c>
      <c r="X921" s="669"/>
      <c r="Y921" s="669"/>
      <c r="Z921" s="669"/>
      <c r="AA921" s="669"/>
    </row>
    <row r="922" spans="1:27" ht="31" customHeight="1" x14ac:dyDescent="0.35">
      <c r="A922" s="289">
        <v>457</v>
      </c>
      <c r="B922" s="700" t="s">
        <v>186</v>
      </c>
      <c r="C922" s="643" t="s">
        <v>1870</v>
      </c>
      <c r="D922" s="647" t="s">
        <v>49</v>
      </c>
      <c r="E922" s="647" t="s">
        <v>186</v>
      </c>
      <c r="F922" s="686"/>
      <c r="G922" s="741"/>
      <c r="H922" s="656">
        <v>56.83</v>
      </c>
      <c r="I922" s="686">
        <f>I920+F921</f>
        <v>33102.839000000007</v>
      </c>
      <c r="J922" s="647">
        <v>222.02600000000001</v>
      </c>
      <c r="K922" s="686">
        <f t="shared" si="462"/>
        <v>794</v>
      </c>
      <c r="L922" s="656">
        <f t="shared" si="463"/>
        <v>397</v>
      </c>
      <c r="M922" s="647">
        <v>187</v>
      </c>
      <c r="N922" s="647">
        <v>237</v>
      </c>
      <c r="O922" s="647">
        <v>424</v>
      </c>
      <c r="P922" s="647">
        <v>192</v>
      </c>
      <c r="Q922" s="647">
        <v>227</v>
      </c>
      <c r="R922" s="647">
        <v>418</v>
      </c>
      <c r="S922" s="647" t="s">
        <v>1871</v>
      </c>
      <c r="T922" s="647" t="s">
        <v>1872</v>
      </c>
      <c r="U922" s="651">
        <v>565951.76300000004</v>
      </c>
      <c r="V922" s="651">
        <v>2421486.9169999999</v>
      </c>
      <c r="W922" s="735" t="s">
        <v>2645</v>
      </c>
      <c r="X922" s="669" t="s">
        <v>194</v>
      </c>
      <c r="Y922" s="669" t="s">
        <v>194</v>
      </c>
      <c r="Z922" s="669" t="s">
        <v>194</v>
      </c>
      <c r="AA922" s="669" t="s">
        <v>194</v>
      </c>
    </row>
    <row r="923" spans="1:27" ht="31" customHeight="1" x14ac:dyDescent="0.35">
      <c r="A923" s="281"/>
      <c r="B923" s="700" t="s">
        <v>186</v>
      </c>
      <c r="C923" s="643"/>
      <c r="D923" s="647"/>
      <c r="E923" s="647"/>
      <c r="F923" s="686">
        <v>384</v>
      </c>
      <c r="G923" s="666"/>
      <c r="H923" s="656"/>
      <c r="I923" s="686"/>
      <c r="J923" s="647"/>
      <c r="K923" s="708"/>
      <c r="L923" s="709"/>
      <c r="M923" s="647"/>
      <c r="N923" s="647"/>
      <c r="O923" s="647"/>
      <c r="P923" s="647"/>
      <c r="Q923" s="647"/>
      <c r="R923" s="647"/>
      <c r="S923" s="647"/>
      <c r="T923" s="647"/>
      <c r="U923" s="651"/>
      <c r="V923" s="651"/>
      <c r="W923" s="705" t="s">
        <v>1057</v>
      </c>
      <c r="X923" s="669"/>
      <c r="Y923" s="669"/>
      <c r="Z923" s="669"/>
      <c r="AA923" s="669"/>
    </row>
    <row r="924" spans="1:27" ht="31" customHeight="1" x14ac:dyDescent="0.35">
      <c r="A924" s="289">
        <v>458</v>
      </c>
      <c r="B924" s="700" t="s">
        <v>186</v>
      </c>
      <c r="C924" s="643" t="s">
        <v>1873</v>
      </c>
      <c r="D924" s="647" t="s">
        <v>45</v>
      </c>
      <c r="E924" s="647" t="s">
        <v>186</v>
      </c>
      <c r="F924" s="686"/>
      <c r="G924" s="708"/>
      <c r="H924" s="656">
        <v>53.83</v>
      </c>
      <c r="I924" s="686">
        <f>I922+F923</f>
        <v>33486.839000000007</v>
      </c>
      <c r="J924" s="647">
        <v>215.458</v>
      </c>
      <c r="K924" s="686">
        <f t="shared" si="462"/>
        <v>756.65800000000002</v>
      </c>
      <c r="L924" s="656">
        <f t="shared" si="463"/>
        <v>378.32900000000001</v>
      </c>
      <c r="M924" s="647">
        <v>148</v>
      </c>
      <c r="N924" s="647">
        <v>136</v>
      </c>
      <c r="O924" s="647">
        <v>284</v>
      </c>
      <c r="P924" s="647">
        <v>159</v>
      </c>
      <c r="Q924" s="647">
        <v>148</v>
      </c>
      <c r="R924" s="647">
        <v>307</v>
      </c>
      <c r="S924" s="647" t="s">
        <v>1874</v>
      </c>
      <c r="T924" s="647" t="s">
        <v>1875</v>
      </c>
      <c r="U924" s="651">
        <v>566264.96299999999</v>
      </c>
      <c r="V924" s="651">
        <v>2421264.7420000001</v>
      </c>
      <c r="W924" s="735" t="s">
        <v>2644</v>
      </c>
      <c r="X924" s="669" t="s">
        <v>194</v>
      </c>
      <c r="Y924" s="669" t="s">
        <v>194</v>
      </c>
      <c r="Z924" s="669" t="s">
        <v>194</v>
      </c>
      <c r="AA924" s="669" t="s">
        <v>194</v>
      </c>
    </row>
    <row r="925" spans="1:27" ht="31" customHeight="1" x14ac:dyDescent="0.35">
      <c r="A925" s="281"/>
      <c r="B925" s="700" t="s">
        <v>186</v>
      </c>
      <c r="C925" s="643"/>
      <c r="D925" s="647"/>
      <c r="E925" s="647"/>
      <c r="F925" s="686">
        <v>372.65800000000002</v>
      </c>
      <c r="G925" s="666"/>
      <c r="H925" s="656"/>
      <c r="I925" s="686"/>
      <c r="J925" s="647"/>
      <c r="K925" s="708"/>
      <c r="L925" s="709"/>
      <c r="M925" s="647"/>
      <c r="N925" s="647"/>
      <c r="O925" s="647"/>
      <c r="P925" s="647"/>
      <c r="Q925" s="647"/>
      <c r="R925" s="647"/>
      <c r="S925" s="647"/>
      <c r="T925" s="647"/>
      <c r="U925" s="651"/>
      <c r="V925" s="651"/>
      <c r="W925" s="705" t="s">
        <v>196</v>
      </c>
      <c r="X925" s="669"/>
      <c r="Y925" s="669"/>
      <c r="Z925" s="669"/>
      <c r="AA925" s="669"/>
    </row>
    <row r="926" spans="1:27" ht="31" customHeight="1" x14ac:dyDescent="0.35">
      <c r="A926" s="289">
        <v>459</v>
      </c>
      <c r="B926" s="700" t="s">
        <v>1876</v>
      </c>
      <c r="C926" s="643" t="s">
        <v>1877</v>
      </c>
      <c r="D926" s="647" t="s">
        <v>252</v>
      </c>
      <c r="E926" s="647" t="s">
        <v>1878</v>
      </c>
      <c r="F926" s="686"/>
      <c r="G926" s="686">
        <f>SUM(F907:F925)</f>
        <v>4140.6580000000004</v>
      </c>
      <c r="H926" s="656">
        <v>57.32</v>
      </c>
      <c r="I926" s="686">
        <f>I924+F925</f>
        <v>33859.49700000001</v>
      </c>
      <c r="J926" s="647">
        <v>217.24799999999999</v>
      </c>
      <c r="K926" s="686">
        <f t="shared" si="462"/>
        <v>899.36199999999997</v>
      </c>
      <c r="L926" s="656">
        <f t="shared" si="463"/>
        <v>449.68099999999998</v>
      </c>
      <c r="M926" s="647">
        <v>238</v>
      </c>
      <c r="N926" s="647">
        <v>255</v>
      </c>
      <c r="O926" s="647">
        <v>493</v>
      </c>
      <c r="P926" s="647">
        <v>226</v>
      </c>
      <c r="Q926" s="647">
        <v>257</v>
      </c>
      <c r="R926" s="647">
        <v>483</v>
      </c>
      <c r="S926" s="647" t="s">
        <v>1879</v>
      </c>
      <c r="T926" s="647" t="s">
        <v>1880</v>
      </c>
      <c r="U926" s="651">
        <v>566568.91200000001</v>
      </c>
      <c r="V926" s="651">
        <v>2421049.1290000002</v>
      </c>
      <c r="W926" s="735" t="s">
        <v>2644</v>
      </c>
      <c r="X926" s="669" t="s">
        <v>194</v>
      </c>
      <c r="Y926" s="669" t="s">
        <v>194</v>
      </c>
      <c r="Z926" s="669" t="s">
        <v>194</v>
      </c>
      <c r="AA926" s="669" t="s">
        <v>194</v>
      </c>
    </row>
    <row r="927" spans="1:27" ht="31" customHeight="1" x14ac:dyDescent="0.35">
      <c r="A927" s="281"/>
      <c r="B927" s="700" t="s">
        <v>186</v>
      </c>
      <c r="C927" s="643"/>
      <c r="D927" s="647"/>
      <c r="E927" s="647"/>
      <c r="F927" s="686">
        <v>526.70399999999995</v>
      </c>
      <c r="G927" s="666"/>
      <c r="H927" s="656"/>
      <c r="I927" s="686"/>
      <c r="J927" s="647"/>
      <c r="K927" s="708"/>
      <c r="L927" s="709"/>
      <c r="M927" s="647"/>
      <c r="N927" s="647"/>
      <c r="O927" s="647"/>
      <c r="P927" s="647"/>
      <c r="Q927" s="647"/>
      <c r="R927" s="647"/>
      <c r="S927" s="647"/>
      <c r="T927" s="647"/>
      <c r="U927" s="651"/>
      <c r="V927" s="651"/>
      <c r="W927" s="705" t="s">
        <v>1881</v>
      </c>
      <c r="X927" s="669"/>
      <c r="Y927" s="669"/>
      <c r="Z927" s="669"/>
      <c r="AA927" s="669"/>
    </row>
    <row r="928" spans="1:27" ht="31" customHeight="1" x14ac:dyDescent="0.35">
      <c r="A928" s="289">
        <v>460</v>
      </c>
      <c r="B928" s="700" t="s">
        <v>1882</v>
      </c>
      <c r="C928" s="643" t="s">
        <v>1883</v>
      </c>
      <c r="D928" s="647" t="s">
        <v>388</v>
      </c>
      <c r="E928" s="647" t="s">
        <v>1884</v>
      </c>
      <c r="F928" s="686"/>
      <c r="G928" s="708">
        <f>F927</f>
        <v>526.70399999999995</v>
      </c>
      <c r="H928" s="656">
        <v>57.32</v>
      </c>
      <c r="I928" s="686">
        <f>I926+F927</f>
        <v>34386.201000000008</v>
      </c>
      <c r="J928" s="647">
        <v>220.20099999999999</v>
      </c>
      <c r="K928" s="686">
        <f t="shared" si="462"/>
        <v>981.70399999999995</v>
      </c>
      <c r="L928" s="656">
        <f t="shared" si="463"/>
        <v>490.85199999999998</v>
      </c>
      <c r="M928" s="647">
        <v>273</v>
      </c>
      <c r="N928" s="647">
        <v>253</v>
      </c>
      <c r="O928" s="647">
        <v>527</v>
      </c>
      <c r="P928" s="647">
        <v>273</v>
      </c>
      <c r="Q928" s="647">
        <v>248</v>
      </c>
      <c r="R928" s="647">
        <v>520</v>
      </c>
      <c r="S928" s="647" t="s">
        <v>1885</v>
      </c>
      <c r="T928" s="647" t="s">
        <v>1886</v>
      </c>
      <c r="U928" s="651">
        <v>567025.56499999994</v>
      </c>
      <c r="V928" s="651">
        <v>2420786.67</v>
      </c>
      <c r="W928" s="735" t="s">
        <v>2646</v>
      </c>
      <c r="X928" s="669" t="s">
        <v>194</v>
      </c>
      <c r="Y928" s="669" t="s">
        <v>194</v>
      </c>
      <c r="Z928" s="669" t="s">
        <v>194</v>
      </c>
      <c r="AA928" s="669" t="s">
        <v>194</v>
      </c>
    </row>
    <row r="929" spans="1:27" ht="31" customHeight="1" x14ac:dyDescent="0.35">
      <c r="A929" s="281"/>
      <c r="B929" s="700" t="s">
        <v>186</v>
      </c>
      <c r="C929" s="643"/>
      <c r="D929" s="647"/>
      <c r="E929" s="647"/>
      <c r="F929" s="686">
        <v>455</v>
      </c>
      <c r="G929" s="666"/>
      <c r="H929" s="656"/>
      <c r="I929" s="686"/>
      <c r="J929" s="647"/>
      <c r="K929" s="708"/>
      <c r="L929" s="709"/>
      <c r="M929" s="647"/>
      <c r="N929" s="647"/>
      <c r="O929" s="647"/>
      <c r="P929" s="647"/>
      <c r="Q929" s="647"/>
      <c r="R929" s="647"/>
      <c r="S929" s="647"/>
      <c r="T929" s="647"/>
      <c r="U929" s="651"/>
      <c r="V929" s="651"/>
      <c r="W929" s="705" t="s">
        <v>1887</v>
      </c>
      <c r="X929" s="669"/>
      <c r="Y929" s="669"/>
      <c r="Z929" s="669"/>
      <c r="AA929" s="669"/>
    </row>
    <row r="930" spans="1:27" ht="31" customHeight="1" x14ac:dyDescent="0.35">
      <c r="A930" s="289">
        <v>461</v>
      </c>
      <c r="B930" s="700" t="s">
        <v>186</v>
      </c>
      <c r="C930" s="643" t="s">
        <v>1888</v>
      </c>
      <c r="D930" s="647" t="s">
        <v>45</v>
      </c>
      <c r="E930" s="647" t="s">
        <v>186</v>
      </c>
      <c r="F930" s="686"/>
      <c r="G930" s="666"/>
      <c r="H930" s="656">
        <v>53.83</v>
      </c>
      <c r="I930" s="686">
        <f>I928+F929</f>
        <v>34841.201000000008</v>
      </c>
      <c r="J930" s="647">
        <v>222.64699999999999</v>
      </c>
      <c r="K930" s="686">
        <f t="shared" si="462"/>
        <v>849</v>
      </c>
      <c r="L930" s="656">
        <f t="shared" si="463"/>
        <v>424.5</v>
      </c>
      <c r="M930" s="647">
        <v>202</v>
      </c>
      <c r="N930" s="647">
        <v>189</v>
      </c>
      <c r="O930" s="647">
        <v>391</v>
      </c>
      <c r="P930" s="647">
        <v>209</v>
      </c>
      <c r="Q930" s="647">
        <v>191</v>
      </c>
      <c r="R930" s="647">
        <v>400</v>
      </c>
      <c r="S930" s="647" t="s">
        <v>1889</v>
      </c>
      <c r="T930" s="647" t="s">
        <v>1890</v>
      </c>
      <c r="U930" s="651">
        <v>567478.33100000001</v>
      </c>
      <c r="V930" s="651">
        <v>2420741.6409999998</v>
      </c>
      <c r="W930" s="735" t="s">
        <v>2646</v>
      </c>
      <c r="X930" s="669" t="s">
        <v>194</v>
      </c>
      <c r="Y930" s="669" t="s">
        <v>194</v>
      </c>
      <c r="Z930" s="669" t="s">
        <v>194</v>
      </c>
      <c r="AA930" s="669" t="s">
        <v>194</v>
      </c>
    </row>
    <row r="931" spans="1:27" ht="31" customHeight="1" x14ac:dyDescent="0.35">
      <c r="A931" s="281"/>
      <c r="B931" s="700" t="s">
        <v>186</v>
      </c>
      <c r="C931" s="643"/>
      <c r="D931" s="647"/>
      <c r="E931" s="647"/>
      <c r="F931" s="686">
        <v>394</v>
      </c>
      <c r="G931" s="666"/>
      <c r="H931" s="656"/>
      <c r="I931" s="686"/>
      <c r="J931" s="647"/>
      <c r="K931" s="708"/>
      <c r="L931" s="709"/>
      <c r="M931" s="647"/>
      <c r="N931" s="647"/>
      <c r="O931" s="647"/>
      <c r="P931" s="647"/>
      <c r="Q931" s="647"/>
      <c r="R931" s="647"/>
      <c r="S931" s="647"/>
      <c r="T931" s="647"/>
      <c r="U931" s="651"/>
      <c r="V931" s="651"/>
      <c r="W931" s="705" t="s">
        <v>1891</v>
      </c>
      <c r="X931" s="669"/>
      <c r="Y931" s="669"/>
      <c r="Z931" s="669"/>
      <c r="AA931" s="669"/>
    </row>
    <row r="932" spans="1:27" ht="31" customHeight="1" x14ac:dyDescent="0.35">
      <c r="A932" s="289">
        <v>462</v>
      </c>
      <c r="B932" s="700" t="s">
        <v>186</v>
      </c>
      <c r="C932" s="643" t="s">
        <v>1892</v>
      </c>
      <c r="D932" s="647" t="s">
        <v>49</v>
      </c>
      <c r="E932" s="647" t="s">
        <v>186</v>
      </c>
      <c r="F932" s="686"/>
      <c r="G932" s="666"/>
      <c r="H932" s="656">
        <v>56.83</v>
      </c>
      <c r="I932" s="686">
        <f>I930+F931</f>
        <v>35235.201000000008</v>
      </c>
      <c r="J932" s="647">
        <v>221.56299999999999</v>
      </c>
      <c r="K932" s="686">
        <f t="shared" si="462"/>
        <v>838</v>
      </c>
      <c r="L932" s="656">
        <f t="shared" si="463"/>
        <v>419</v>
      </c>
      <c r="M932" s="647">
        <v>206</v>
      </c>
      <c r="N932" s="647">
        <v>224</v>
      </c>
      <c r="O932" s="647">
        <v>430</v>
      </c>
      <c r="P932" s="647">
        <v>204</v>
      </c>
      <c r="Q932" s="647">
        <v>224</v>
      </c>
      <c r="R932" s="647">
        <v>428</v>
      </c>
      <c r="S932" s="647" t="s">
        <v>1893</v>
      </c>
      <c r="T932" s="647" t="s">
        <v>1894</v>
      </c>
      <c r="U932" s="651">
        <v>567870.397</v>
      </c>
      <c r="V932" s="651">
        <v>2420702.65</v>
      </c>
      <c r="W932" s="735" t="s">
        <v>2647</v>
      </c>
      <c r="X932" s="669" t="s">
        <v>194</v>
      </c>
      <c r="Y932" s="669" t="s">
        <v>194</v>
      </c>
      <c r="Z932" s="669" t="s">
        <v>194</v>
      </c>
      <c r="AA932" s="669" t="s">
        <v>194</v>
      </c>
    </row>
    <row r="933" spans="1:27" ht="31" customHeight="1" x14ac:dyDescent="0.35">
      <c r="A933" s="281"/>
      <c r="B933" s="700" t="s">
        <v>186</v>
      </c>
      <c r="C933" s="643"/>
      <c r="D933" s="647"/>
      <c r="E933" s="647"/>
      <c r="F933" s="686">
        <v>444</v>
      </c>
      <c r="G933" s="666"/>
      <c r="H933" s="656"/>
      <c r="I933" s="686"/>
      <c r="J933" s="647"/>
      <c r="K933" s="708"/>
      <c r="L933" s="709"/>
      <c r="M933" s="647"/>
      <c r="N933" s="647"/>
      <c r="O933" s="647"/>
      <c r="P933" s="647"/>
      <c r="Q933" s="647"/>
      <c r="R933" s="647"/>
      <c r="S933" s="647"/>
      <c r="T933" s="647"/>
      <c r="U933" s="651"/>
      <c r="V933" s="651"/>
      <c r="W933" s="705" t="s">
        <v>2754</v>
      </c>
      <c r="X933" s="669"/>
      <c r="Y933" s="669"/>
      <c r="Z933" s="669"/>
      <c r="AA933" s="669"/>
    </row>
    <row r="934" spans="1:27" ht="31" customHeight="1" x14ac:dyDescent="0.35">
      <c r="A934" s="289">
        <v>463</v>
      </c>
      <c r="B934" s="700" t="s">
        <v>186</v>
      </c>
      <c r="C934" s="643" t="s">
        <v>1895</v>
      </c>
      <c r="D934" s="647" t="s">
        <v>49</v>
      </c>
      <c r="E934" s="647" t="s">
        <v>186</v>
      </c>
      <c r="F934" s="686"/>
      <c r="G934" s="666"/>
      <c r="H934" s="656">
        <v>56.83</v>
      </c>
      <c r="I934" s="686">
        <f>I932+F933</f>
        <v>35679.201000000008</v>
      </c>
      <c r="J934" s="647">
        <v>221.24100000000001</v>
      </c>
      <c r="K934" s="686">
        <f t="shared" si="462"/>
        <v>849</v>
      </c>
      <c r="L934" s="656">
        <f t="shared" si="463"/>
        <v>424.5</v>
      </c>
      <c r="M934" s="647">
        <v>221</v>
      </c>
      <c r="N934" s="647">
        <v>224</v>
      </c>
      <c r="O934" s="647">
        <v>445</v>
      </c>
      <c r="P934" s="647">
        <v>222</v>
      </c>
      <c r="Q934" s="647">
        <v>219</v>
      </c>
      <c r="R934" s="647">
        <v>441</v>
      </c>
      <c r="S934" s="647" t="s">
        <v>1896</v>
      </c>
      <c r="T934" s="647" t="s">
        <v>1897</v>
      </c>
      <c r="U934" s="651">
        <v>568312.21799999999</v>
      </c>
      <c r="V934" s="651">
        <v>2420658.71</v>
      </c>
      <c r="W934" s="735" t="s">
        <v>2647</v>
      </c>
      <c r="X934" s="669" t="s">
        <v>194</v>
      </c>
      <c r="Y934" s="669" t="s">
        <v>194</v>
      </c>
      <c r="Z934" s="669" t="s">
        <v>194</v>
      </c>
      <c r="AA934" s="669" t="s">
        <v>194</v>
      </c>
    </row>
    <row r="935" spans="1:27" ht="31" customHeight="1" x14ac:dyDescent="0.35">
      <c r="A935" s="281"/>
      <c r="B935" s="700" t="s">
        <v>186</v>
      </c>
      <c r="C935" s="643"/>
      <c r="D935" s="647"/>
      <c r="E935" s="647"/>
      <c r="F935" s="686">
        <v>405</v>
      </c>
      <c r="G935" s="666"/>
      <c r="H935" s="656"/>
      <c r="I935" s="686"/>
      <c r="J935" s="647"/>
      <c r="K935" s="708"/>
      <c r="L935" s="709"/>
      <c r="M935" s="647"/>
      <c r="N935" s="647"/>
      <c r="O935" s="647"/>
      <c r="P935" s="647"/>
      <c r="Q935" s="647"/>
      <c r="R935" s="647"/>
      <c r="S935" s="647"/>
      <c r="T935" s="647"/>
      <c r="U935" s="651"/>
      <c r="V935" s="651"/>
      <c r="W935" s="705" t="s">
        <v>196</v>
      </c>
      <c r="X935" s="669"/>
      <c r="Y935" s="669"/>
      <c r="Z935" s="669"/>
      <c r="AA935" s="669"/>
    </row>
    <row r="936" spans="1:27" ht="31" customHeight="1" x14ac:dyDescent="0.35">
      <c r="A936" s="289">
        <v>464</v>
      </c>
      <c r="B936" s="700" t="s">
        <v>186</v>
      </c>
      <c r="C936" s="643" t="s">
        <v>1898</v>
      </c>
      <c r="D936" s="647" t="s">
        <v>45</v>
      </c>
      <c r="E936" s="647" t="s">
        <v>186</v>
      </c>
      <c r="F936" s="686"/>
      <c r="G936" s="666"/>
      <c r="H936" s="656">
        <v>53.83</v>
      </c>
      <c r="I936" s="686">
        <f>I934+F935</f>
        <v>36084.201000000008</v>
      </c>
      <c r="J936" s="647">
        <v>219.5</v>
      </c>
      <c r="K936" s="686">
        <f t="shared" si="462"/>
        <v>809</v>
      </c>
      <c r="L936" s="656">
        <f t="shared" si="463"/>
        <v>404.5</v>
      </c>
      <c r="M936" s="647">
        <v>182</v>
      </c>
      <c r="N936" s="647">
        <v>207</v>
      </c>
      <c r="O936" s="647">
        <v>389</v>
      </c>
      <c r="P936" s="647">
        <v>187</v>
      </c>
      <c r="Q936" s="647">
        <v>206</v>
      </c>
      <c r="R936" s="647">
        <v>393</v>
      </c>
      <c r="S936" s="647" t="s">
        <v>1899</v>
      </c>
      <c r="T936" s="647" t="s">
        <v>1900</v>
      </c>
      <c r="U936" s="651">
        <v>568715.23</v>
      </c>
      <c r="V936" s="651">
        <v>2420618.6290000002</v>
      </c>
      <c r="W936" s="735" t="s">
        <v>2647</v>
      </c>
      <c r="X936" s="669" t="s">
        <v>194</v>
      </c>
      <c r="Y936" s="669" t="s">
        <v>194</v>
      </c>
      <c r="Z936" s="669" t="s">
        <v>194</v>
      </c>
      <c r="AA936" s="669" t="s">
        <v>194</v>
      </c>
    </row>
    <row r="937" spans="1:27" ht="31" customHeight="1" x14ac:dyDescent="0.35">
      <c r="A937" s="281"/>
      <c r="B937" s="700" t="s">
        <v>186</v>
      </c>
      <c r="C937" s="643"/>
      <c r="D937" s="647"/>
      <c r="E937" s="647"/>
      <c r="F937" s="686">
        <v>404</v>
      </c>
      <c r="G937" s="666"/>
      <c r="H937" s="656"/>
      <c r="I937" s="686"/>
      <c r="J937" s="647"/>
      <c r="K937" s="708"/>
      <c r="L937" s="709"/>
      <c r="M937" s="647"/>
      <c r="N937" s="647"/>
      <c r="O937" s="647"/>
      <c r="P937" s="647"/>
      <c r="Q937" s="647"/>
      <c r="R937" s="647"/>
      <c r="S937" s="647"/>
      <c r="T937" s="647"/>
      <c r="U937" s="651"/>
      <c r="V937" s="651"/>
      <c r="W937" s="705" t="s">
        <v>1164</v>
      </c>
      <c r="X937" s="669"/>
      <c r="Y937" s="669"/>
      <c r="Z937" s="669"/>
      <c r="AA937" s="669"/>
    </row>
    <row r="938" spans="1:27" ht="31" customHeight="1" x14ac:dyDescent="0.35">
      <c r="A938" s="289">
        <v>465</v>
      </c>
      <c r="B938" s="700" t="s">
        <v>186</v>
      </c>
      <c r="C938" s="643" t="s">
        <v>1901</v>
      </c>
      <c r="D938" s="647" t="s">
        <v>45</v>
      </c>
      <c r="E938" s="647" t="s">
        <v>186</v>
      </c>
      <c r="F938" s="686"/>
      <c r="G938" s="686"/>
      <c r="H938" s="656">
        <v>53.83</v>
      </c>
      <c r="I938" s="686">
        <f>I936+F937</f>
        <v>36488.201000000008</v>
      </c>
      <c r="J938" s="647">
        <v>218.572</v>
      </c>
      <c r="K938" s="686">
        <f t="shared" si="462"/>
        <v>804</v>
      </c>
      <c r="L938" s="656">
        <f t="shared" si="463"/>
        <v>402</v>
      </c>
      <c r="M938" s="647">
        <v>198</v>
      </c>
      <c r="N938" s="647">
        <v>200</v>
      </c>
      <c r="O938" s="647">
        <v>399</v>
      </c>
      <c r="P938" s="647">
        <v>200</v>
      </c>
      <c r="Q938" s="647">
        <v>201</v>
      </c>
      <c r="R938" s="647">
        <v>400</v>
      </c>
      <c r="S938" s="647" t="s">
        <v>1902</v>
      </c>
      <c r="T938" s="647" t="s">
        <v>1903</v>
      </c>
      <c r="U938" s="651">
        <v>569117.24600000004</v>
      </c>
      <c r="V938" s="651">
        <v>2420578.648</v>
      </c>
      <c r="W938" s="735" t="s">
        <v>2647</v>
      </c>
      <c r="X938" s="669" t="s">
        <v>194</v>
      </c>
      <c r="Y938" s="669" t="s">
        <v>194</v>
      </c>
      <c r="Z938" s="669" t="s">
        <v>194</v>
      </c>
      <c r="AA938" s="669" t="s">
        <v>194</v>
      </c>
    </row>
    <row r="939" spans="1:27" ht="31" customHeight="1" x14ac:dyDescent="0.35">
      <c r="A939" s="281"/>
      <c r="B939" s="700" t="s">
        <v>186</v>
      </c>
      <c r="C939" s="643"/>
      <c r="D939" s="647"/>
      <c r="E939" s="647"/>
      <c r="F939" s="686">
        <v>400</v>
      </c>
      <c r="G939" s="666"/>
      <c r="H939" s="656"/>
      <c r="I939" s="686"/>
      <c r="J939" s="647"/>
      <c r="K939" s="708"/>
      <c r="L939" s="709"/>
      <c r="M939" s="647"/>
      <c r="N939" s="647"/>
      <c r="O939" s="647"/>
      <c r="P939" s="647"/>
      <c r="Q939" s="647"/>
      <c r="R939" s="647"/>
      <c r="S939" s="647"/>
      <c r="T939" s="647"/>
      <c r="U939" s="651"/>
      <c r="V939" s="651"/>
      <c r="W939" s="705" t="s">
        <v>580</v>
      </c>
      <c r="X939" s="669"/>
      <c r="Y939" s="669"/>
      <c r="Z939" s="669"/>
      <c r="AA939" s="669"/>
    </row>
    <row r="940" spans="1:27" ht="31" customHeight="1" x14ac:dyDescent="0.35">
      <c r="A940" s="289">
        <v>466</v>
      </c>
      <c r="B940" s="700" t="s">
        <v>186</v>
      </c>
      <c r="C940" s="643" t="s">
        <v>1904</v>
      </c>
      <c r="D940" s="647" t="s">
        <v>45</v>
      </c>
      <c r="E940" s="647" t="s">
        <v>186</v>
      </c>
      <c r="F940" s="686"/>
      <c r="G940" s="666"/>
      <c r="H940" s="656">
        <v>53.83</v>
      </c>
      <c r="I940" s="686">
        <f>I938+F939</f>
        <v>36888.201000000008</v>
      </c>
      <c r="J940" s="647">
        <v>218.589</v>
      </c>
      <c r="K940" s="686">
        <f t="shared" si="462"/>
        <v>801</v>
      </c>
      <c r="L940" s="656">
        <f t="shared" si="463"/>
        <v>400.5</v>
      </c>
      <c r="M940" s="647">
        <v>200</v>
      </c>
      <c r="N940" s="647">
        <v>195</v>
      </c>
      <c r="O940" s="647">
        <v>395</v>
      </c>
      <c r="P940" s="647">
        <v>201</v>
      </c>
      <c r="Q940" s="647">
        <v>197</v>
      </c>
      <c r="R940" s="647">
        <v>397</v>
      </c>
      <c r="S940" s="647" t="s">
        <v>1905</v>
      </c>
      <c r="T940" s="647" t="s">
        <v>1906</v>
      </c>
      <c r="U940" s="651">
        <v>569515.28300000005</v>
      </c>
      <c r="V940" s="651">
        <v>2420539.0630000001</v>
      </c>
      <c r="W940" s="735" t="s">
        <v>2647</v>
      </c>
      <c r="X940" s="669" t="s">
        <v>194</v>
      </c>
      <c r="Y940" s="669" t="s">
        <v>194</v>
      </c>
      <c r="Z940" s="669" t="s">
        <v>194</v>
      </c>
      <c r="AA940" s="669" t="s">
        <v>194</v>
      </c>
    </row>
    <row r="941" spans="1:27" ht="31" customHeight="1" x14ac:dyDescent="0.35">
      <c r="A941" s="281"/>
      <c r="B941" s="700" t="s">
        <v>186</v>
      </c>
      <c r="C941" s="643"/>
      <c r="D941" s="647"/>
      <c r="E941" s="647"/>
      <c r="F941" s="686">
        <v>401</v>
      </c>
      <c r="G941" s="666"/>
      <c r="H941" s="656"/>
      <c r="I941" s="686"/>
      <c r="J941" s="647"/>
      <c r="K941" s="708"/>
      <c r="L941" s="709"/>
      <c r="M941" s="647"/>
      <c r="N941" s="647"/>
      <c r="O941" s="647"/>
      <c r="P941" s="647"/>
      <c r="Q941" s="647"/>
      <c r="R941" s="647"/>
      <c r="S941" s="647"/>
      <c r="T941" s="647"/>
      <c r="U941" s="651"/>
      <c r="V941" s="651"/>
      <c r="W941" s="705" t="s">
        <v>1907</v>
      </c>
      <c r="X941" s="669"/>
      <c r="Y941" s="669"/>
      <c r="Z941" s="669"/>
      <c r="AA941" s="669"/>
    </row>
    <row r="942" spans="1:27" ht="31" customHeight="1" x14ac:dyDescent="0.35">
      <c r="A942" s="289">
        <v>467</v>
      </c>
      <c r="B942" s="700" t="s">
        <v>186</v>
      </c>
      <c r="C942" s="643" t="s">
        <v>1908</v>
      </c>
      <c r="D942" s="647" t="s">
        <v>45</v>
      </c>
      <c r="E942" s="647" t="s">
        <v>186</v>
      </c>
      <c r="F942" s="686"/>
      <c r="G942" s="666"/>
      <c r="H942" s="656">
        <v>53.83</v>
      </c>
      <c r="I942" s="686">
        <f>I940+F941</f>
        <v>37289.201000000008</v>
      </c>
      <c r="J942" s="647">
        <v>219.96</v>
      </c>
      <c r="K942" s="686">
        <f t="shared" si="462"/>
        <v>785</v>
      </c>
      <c r="L942" s="656">
        <f t="shared" si="463"/>
        <v>392.5</v>
      </c>
      <c r="M942" s="647">
        <v>207</v>
      </c>
      <c r="N942" s="647">
        <v>203</v>
      </c>
      <c r="O942" s="647">
        <v>410</v>
      </c>
      <c r="P942" s="647">
        <v>206</v>
      </c>
      <c r="Q942" s="647">
        <v>200</v>
      </c>
      <c r="R942" s="647">
        <v>406</v>
      </c>
      <c r="S942" s="647" t="s">
        <v>1909</v>
      </c>
      <c r="T942" s="647" t="s">
        <v>1910</v>
      </c>
      <c r="U942" s="651">
        <v>569914.31400000001</v>
      </c>
      <c r="V942" s="651">
        <v>2420499.378</v>
      </c>
      <c r="W942" s="735" t="s">
        <v>2648</v>
      </c>
      <c r="X942" s="669" t="s">
        <v>194</v>
      </c>
      <c r="Y942" s="669" t="s">
        <v>194</v>
      </c>
      <c r="Z942" s="669" t="s">
        <v>194</v>
      </c>
      <c r="AA942" s="669" t="s">
        <v>194</v>
      </c>
    </row>
    <row r="943" spans="1:27" ht="31" customHeight="1" x14ac:dyDescent="0.35">
      <c r="A943" s="281"/>
      <c r="B943" s="700" t="s">
        <v>186</v>
      </c>
      <c r="C943" s="643"/>
      <c r="D943" s="647"/>
      <c r="E943" s="647"/>
      <c r="F943" s="686">
        <v>384</v>
      </c>
      <c r="G943" s="666"/>
      <c r="H943" s="656"/>
      <c r="I943" s="686"/>
      <c r="J943" s="647"/>
      <c r="K943" s="708"/>
      <c r="L943" s="709"/>
      <c r="M943" s="647"/>
      <c r="N943" s="647"/>
      <c r="O943" s="647"/>
      <c r="P943" s="647"/>
      <c r="Q943" s="647"/>
      <c r="R943" s="647"/>
      <c r="S943" s="647"/>
      <c r="T943" s="647"/>
      <c r="U943" s="651"/>
      <c r="V943" s="651"/>
      <c r="W943" s="705" t="s">
        <v>2755</v>
      </c>
      <c r="X943" s="669"/>
      <c r="Y943" s="669"/>
      <c r="Z943" s="669"/>
      <c r="AA943" s="669"/>
    </row>
    <row r="944" spans="1:27" ht="31" customHeight="1" x14ac:dyDescent="0.35">
      <c r="A944" s="289">
        <v>468</v>
      </c>
      <c r="B944" s="700" t="s">
        <v>186</v>
      </c>
      <c r="C944" s="643" t="s">
        <v>1911</v>
      </c>
      <c r="D944" s="647" t="s">
        <v>45</v>
      </c>
      <c r="E944" s="647" t="s">
        <v>186</v>
      </c>
      <c r="F944" s="686"/>
      <c r="G944" s="666"/>
      <c r="H944" s="656">
        <v>53.83</v>
      </c>
      <c r="I944" s="686">
        <f>I942+F943</f>
        <v>37673.201000000008</v>
      </c>
      <c r="J944" s="647">
        <v>217.77500000000001</v>
      </c>
      <c r="K944" s="686">
        <f t="shared" si="462"/>
        <v>767</v>
      </c>
      <c r="L944" s="656">
        <f t="shared" si="463"/>
        <v>383.5</v>
      </c>
      <c r="M944" s="647">
        <v>182</v>
      </c>
      <c r="N944" s="647">
        <v>215</v>
      </c>
      <c r="O944" s="647">
        <v>397</v>
      </c>
      <c r="P944" s="647">
        <v>185</v>
      </c>
      <c r="Q944" s="647">
        <v>209</v>
      </c>
      <c r="R944" s="647">
        <v>394</v>
      </c>
      <c r="S944" s="647" t="s">
        <v>1912</v>
      </c>
      <c r="T944" s="647" t="s">
        <v>1913</v>
      </c>
      <c r="U944" s="651">
        <v>570296.429</v>
      </c>
      <c r="V944" s="651">
        <v>2420461.3760000002</v>
      </c>
      <c r="W944" s="735" t="s">
        <v>2648</v>
      </c>
      <c r="X944" s="669" t="s">
        <v>194</v>
      </c>
      <c r="Y944" s="669" t="s">
        <v>194</v>
      </c>
      <c r="Z944" s="669" t="s">
        <v>194</v>
      </c>
      <c r="AA944" s="669" t="s">
        <v>194</v>
      </c>
    </row>
    <row r="945" spans="1:27" ht="31" customHeight="1" x14ac:dyDescent="0.35">
      <c r="A945" s="281"/>
      <c r="B945" s="700" t="s">
        <v>186</v>
      </c>
      <c r="C945" s="643"/>
      <c r="D945" s="647"/>
      <c r="E945" s="647"/>
      <c r="F945" s="686">
        <v>383</v>
      </c>
      <c r="G945" s="666"/>
      <c r="H945" s="656"/>
      <c r="I945" s="686"/>
      <c r="J945" s="647"/>
      <c r="K945" s="708"/>
      <c r="L945" s="709"/>
      <c r="M945" s="647"/>
      <c r="N945" s="647"/>
      <c r="O945" s="647"/>
      <c r="P945" s="647"/>
      <c r="Q945" s="647"/>
      <c r="R945" s="647"/>
      <c r="S945" s="647"/>
      <c r="T945" s="647"/>
      <c r="U945" s="651"/>
      <c r="V945" s="651"/>
      <c r="W945" s="705" t="s">
        <v>1914</v>
      </c>
      <c r="X945" s="669"/>
      <c r="Y945" s="669"/>
      <c r="Z945" s="669"/>
      <c r="AA945" s="669"/>
    </row>
    <row r="946" spans="1:27" ht="31" customHeight="1" x14ac:dyDescent="0.35">
      <c r="A946" s="289">
        <v>469</v>
      </c>
      <c r="B946" s="700" t="s">
        <v>186</v>
      </c>
      <c r="C946" s="643" t="s">
        <v>1915</v>
      </c>
      <c r="D946" s="647" t="s">
        <v>45</v>
      </c>
      <c r="E946" s="647" t="s">
        <v>186</v>
      </c>
      <c r="F946" s="686"/>
      <c r="G946" s="686">
        <f>SUM(F929:F945)</f>
        <v>3670</v>
      </c>
      <c r="H946" s="656">
        <v>53.83</v>
      </c>
      <c r="I946" s="686">
        <f>I944+F945</f>
        <v>38056.201000000008</v>
      </c>
      <c r="J946" s="647">
        <v>212.87</v>
      </c>
      <c r="K946" s="686">
        <f t="shared" si="462"/>
        <v>780</v>
      </c>
      <c r="L946" s="656">
        <f t="shared" si="463"/>
        <v>390</v>
      </c>
      <c r="M946" s="647">
        <v>169</v>
      </c>
      <c r="N946" s="647">
        <v>185</v>
      </c>
      <c r="O946" s="647">
        <v>354</v>
      </c>
      <c r="P946" s="647">
        <v>175</v>
      </c>
      <c r="Q946" s="647">
        <v>189</v>
      </c>
      <c r="R946" s="647">
        <v>364</v>
      </c>
      <c r="S946" s="647" t="s">
        <v>1916</v>
      </c>
      <c r="T946" s="647" t="s">
        <v>1917</v>
      </c>
      <c r="U946" s="651">
        <v>570677.549</v>
      </c>
      <c r="V946" s="651">
        <v>2420423.4730000002</v>
      </c>
      <c r="W946" s="735" t="s">
        <v>2648</v>
      </c>
      <c r="X946" s="669" t="s">
        <v>194</v>
      </c>
      <c r="Y946" s="669" t="s">
        <v>194</v>
      </c>
      <c r="Z946" s="669" t="s">
        <v>194</v>
      </c>
      <c r="AA946" s="669" t="s">
        <v>194</v>
      </c>
    </row>
    <row r="947" spans="1:27" ht="31" customHeight="1" x14ac:dyDescent="0.35">
      <c r="A947" s="281"/>
      <c r="B947" s="700" t="s">
        <v>186</v>
      </c>
      <c r="C947" s="643"/>
      <c r="D947" s="647"/>
      <c r="E947" s="647"/>
      <c r="F947" s="686">
        <v>397</v>
      </c>
      <c r="G947" s="666"/>
      <c r="H947" s="656"/>
      <c r="I947" s="686"/>
      <c r="J947" s="647"/>
      <c r="K947" s="708"/>
      <c r="L947" s="709"/>
      <c r="M947" s="647"/>
      <c r="N947" s="647"/>
      <c r="O947" s="647"/>
      <c r="P947" s="647"/>
      <c r="Q947" s="647"/>
      <c r="R947" s="647"/>
      <c r="S947" s="647"/>
      <c r="T947" s="647"/>
      <c r="U947" s="651"/>
      <c r="V947" s="651"/>
      <c r="W947" s="705" t="s">
        <v>2756</v>
      </c>
      <c r="X947" s="669"/>
      <c r="Y947" s="669"/>
      <c r="Z947" s="669"/>
      <c r="AA947" s="669"/>
    </row>
    <row r="948" spans="1:27" ht="31" customHeight="1" x14ac:dyDescent="0.35">
      <c r="A948" s="289">
        <v>470</v>
      </c>
      <c r="B948" s="700" t="s">
        <v>1918</v>
      </c>
      <c r="C948" s="643" t="s">
        <v>1919</v>
      </c>
      <c r="D948" s="647" t="s">
        <v>346</v>
      </c>
      <c r="E948" s="647" t="s">
        <v>1920</v>
      </c>
      <c r="F948" s="686"/>
      <c r="G948" s="666"/>
      <c r="H948" s="656">
        <v>48.32</v>
      </c>
      <c r="I948" s="686">
        <f>I946+F947</f>
        <v>38453.201000000008</v>
      </c>
      <c r="J948" s="647">
        <v>215.92099999999999</v>
      </c>
      <c r="K948" s="686">
        <f t="shared" si="462"/>
        <v>822</v>
      </c>
      <c r="L948" s="656">
        <f t="shared" si="463"/>
        <v>411</v>
      </c>
      <c r="M948" s="647">
        <v>212</v>
      </c>
      <c r="N948" s="647">
        <v>191</v>
      </c>
      <c r="O948" s="647">
        <v>404</v>
      </c>
      <c r="P948" s="647">
        <v>209</v>
      </c>
      <c r="Q948" s="647">
        <v>197</v>
      </c>
      <c r="R948" s="647">
        <v>406</v>
      </c>
      <c r="S948" s="647" t="s">
        <v>1921</v>
      </c>
      <c r="T948" s="647" t="s">
        <v>1922</v>
      </c>
      <c r="U948" s="651">
        <v>571072.37100000004</v>
      </c>
      <c r="V948" s="651">
        <v>2420384.2069999999</v>
      </c>
      <c r="W948" s="735" t="s">
        <v>2649</v>
      </c>
      <c r="X948" s="669" t="s">
        <v>194</v>
      </c>
      <c r="Y948" s="669" t="s">
        <v>194</v>
      </c>
      <c r="Z948" s="669" t="s">
        <v>194</v>
      </c>
      <c r="AA948" s="669" t="s">
        <v>194</v>
      </c>
    </row>
    <row r="949" spans="1:27" ht="31" customHeight="1" x14ac:dyDescent="0.35">
      <c r="A949" s="281"/>
      <c r="B949" s="700" t="s">
        <v>186</v>
      </c>
      <c r="C949" s="643"/>
      <c r="D949" s="647"/>
      <c r="E949" s="647"/>
      <c r="F949" s="686">
        <v>425</v>
      </c>
      <c r="G949" s="666"/>
      <c r="H949" s="656"/>
      <c r="I949" s="686"/>
      <c r="J949" s="647"/>
      <c r="K949" s="708"/>
      <c r="L949" s="709"/>
      <c r="M949" s="647"/>
      <c r="N949" s="647"/>
      <c r="O949" s="647"/>
      <c r="P949" s="647"/>
      <c r="Q949" s="647"/>
      <c r="R949" s="647"/>
      <c r="S949" s="647"/>
      <c r="T949" s="647"/>
      <c r="U949" s="651"/>
      <c r="V949" s="651"/>
      <c r="W949" s="705" t="s">
        <v>1923</v>
      </c>
      <c r="X949" s="669"/>
      <c r="Y949" s="669"/>
      <c r="Z949" s="669"/>
      <c r="AA949" s="669"/>
    </row>
    <row r="950" spans="1:27" ht="31" customHeight="1" x14ac:dyDescent="0.35">
      <c r="A950" s="289">
        <v>471</v>
      </c>
      <c r="B950" s="700" t="s">
        <v>186</v>
      </c>
      <c r="C950" s="643" t="s">
        <v>1924</v>
      </c>
      <c r="D950" s="647" t="s">
        <v>49</v>
      </c>
      <c r="E950" s="647" t="s">
        <v>186</v>
      </c>
      <c r="F950" s="686"/>
      <c r="G950" s="666"/>
      <c r="H950" s="656">
        <v>56.83</v>
      </c>
      <c r="I950" s="686">
        <f>I948+F949</f>
        <v>38878.201000000008</v>
      </c>
      <c r="J950" s="647">
        <v>218.005</v>
      </c>
      <c r="K950" s="686">
        <f t="shared" si="462"/>
        <v>844</v>
      </c>
      <c r="L950" s="656">
        <f t="shared" si="463"/>
        <v>422</v>
      </c>
      <c r="M950" s="647">
        <v>235</v>
      </c>
      <c r="N950" s="647">
        <v>218</v>
      </c>
      <c r="O950" s="647">
        <v>452</v>
      </c>
      <c r="P950" s="647">
        <v>230</v>
      </c>
      <c r="Q950" s="647">
        <v>216</v>
      </c>
      <c r="R950" s="647">
        <v>446</v>
      </c>
      <c r="S950" s="647" t="s">
        <v>1925</v>
      </c>
      <c r="T950" s="647" t="s">
        <v>1926</v>
      </c>
      <c r="U950" s="651">
        <v>571471.18900000001</v>
      </c>
      <c r="V950" s="651">
        <v>2420237.3429999999</v>
      </c>
      <c r="W950" s="735" t="s">
        <v>2649</v>
      </c>
      <c r="X950" s="669" t="s">
        <v>194</v>
      </c>
      <c r="Y950" s="669" t="s">
        <v>194</v>
      </c>
      <c r="Z950" s="669" t="s">
        <v>194</v>
      </c>
      <c r="AA950" s="669" t="s">
        <v>194</v>
      </c>
    </row>
    <row r="951" spans="1:27" ht="31" customHeight="1" x14ac:dyDescent="0.35">
      <c r="A951" s="281"/>
      <c r="B951" s="700" t="s">
        <v>186</v>
      </c>
      <c r="C951" s="643"/>
      <c r="D951" s="647"/>
      <c r="E951" s="647"/>
      <c r="F951" s="686">
        <v>419</v>
      </c>
      <c r="G951" s="666"/>
      <c r="H951" s="656"/>
      <c r="I951" s="686"/>
      <c r="J951" s="647"/>
      <c r="K951" s="708"/>
      <c r="L951" s="709"/>
      <c r="M951" s="647"/>
      <c r="N951" s="647"/>
      <c r="O951" s="647"/>
      <c r="P951" s="647"/>
      <c r="Q951" s="647"/>
      <c r="R951" s="647"/>
      <c r="S951" s="647"/>
      <c r="T951" s="647"/>
      <c r="U951" s="651"/>
      <c r="V951" s="651"/>
      <c r="W951" s="742" t="s">
        <v>1064</v>
      </c>
      <c r="X951" s="669"/>
      <c r="Y951" s="669"/>
      <c r="Z951" s="669"/>
      <c r="AA951" s="669"/>
    </row>
    <row r="952" spans="1:27" ht="31" customHeight="1" x14ac:dyDescent="0.35">
      <c r="A952" s="289">
        <v>472</v>
      </c>
      <c r="B952" s="700" t="s">
        <v>186</v>
      </c>
      <c r="C952" s="643" t="s">
        <v>1927</v>
      </c>
      <c r="D952" s="647" t="s">
        <v>45</v>
      </c>
      <c r="E952" s="647" t="s">
        <v>186</v>
      </c>
      <c r="F952" s="686"/>
      <c r="G952" s="666"/>
      <c r="H952" s="656">
        <v>53.83</v>
      </c>
      <c r="I952" s="686">
        <f>I950+F951</f>
        <v>39297.201000000008</v>
      </c>
      <c r="J952" s="647">
        <v>219.20400000000001</v>
      </c>
      <c r="K952" s="686">
        <f t="shared" si="462"/>
        <v>839</v>
      </c>
      <c r="L952" s="656">
        <f t="shared" si="463"/>
        <v>419.5</v>
      </c>
      <c r="M952" s="647">
        <v>202</v>
      </c>
      <c r="N952" s="647">
        <v>191</v>
      </c>
      <c r="O952" s="647">
        <v>393</v>
      </c>
      <c r="P952" s="647">
        <v>205</v>
      </c>
      <c r="Q952" s="647">
        <v>196</v>
      </c>
      <c r="R952" s="647">
        <v>400</v>
      </c>
      <c r="S952" s="647" t="s">
        <v>1928</v>
      </c>
      <c r="T952" s="647" t="s">
        <v>1929</v>
      </c>
      <c r="U952" s="651">
        <v>571864.37699999998</v>
      </c>
      <c r="V952" s="651">
        <v>2420092.5529999998</v>
      </c>
      <c r="W952" s="735" t="s">
        <v>2649</v>
      </c>
      <c r="X952" s="669" t="s">
        <v>194</v>
      </c>
      <c r="Y952" s="669" t="s">
        <v>194</v>
      </c>
      <c r="Z952" s="669" t="s">
        <v>194</v>
      </c>
      <c r="AA952" s="669" t="s">
        <v>194</v>
      </c>
    </row>
    <row r="953" spans="1:27" ht="31" customHeight="1" x14ac:dyDescent="0.35">
      <c r="A953" s="281"/>
      <c r="B953" s="700" t="s">
        <v>186</v>
      </c>
      <c r="C953" s="643"/>
      <c r="D953" s="647"/>
      <c r="E953" s="647"/>
      <c r="F953" s="686">
        <v>420</v>
      </c>
      <c r="G953" s="666"/>
      <c r="H953" s="656"/>
      <c r="I953" s="686"/>
      <c r="J953" s="647"/>
      <c r="K953" s="708"/>
      <c r="L953" s="709"/>
      <c r="M953" s="647"/>
      <c r="N953" s="647"/>
      <c r="O953" s="647"/>
      <c r="P953" s="647"/>
      <c r="Q953" s="647"/>
      <c r="R953" s="647"/>
      <c r="S953" s="647"/>
      <c r="T953" s="647"/>
      <c r="U953" s="651"/>
      <c r="V953" s="651"/>
      <c r="W953" s="742" t="s">
        <v>1930</v>
      </c>
      <c r="X953" s="669"/>
      <c r="Y953" s="669"/>
      <c r="Z953" s="669"/>
      <c r="AA953" s="669"/>
    </row>
    <row r="954" spans="1:27" ht="31" customHeight="1" x14ac:dyDescent="0.35">
      <c r="A954" s="289">
        <v>473</v>
      </c>
      <c r="B954" s="700" t="s">
        <v>186</v>
      </c>
      <c r="C954" s="643" t="s">
        <v>1931</v>
      </c>
      <c r="D954" s="647" t="s">
        <v>49</v>
      </c>
      <c r="E954" s="647" t="s">
        <v>186</v>
      </c>
      <c r="F954" s="686"/>
      <c r="G954" s="666"/>
      <c r="H954" s="656">
        <v>56.83</v>
      </c>
      <c r="I954" s="686">
        <f>I952+F953</f>
        <v>39717.201000000008</v>
      </c>
      <c r="J954" s="647">
        <v>220.833</v>
      </c>
      <c r="K954" s="686">
        <f t="shared" si="462"/>
        <v>823</v>
      </c>
      <c r="L954" s="656">
        <f t="shared" si="463"/>
        <v>411.5</v>
      </c>
      <c r="M954" s="647">
        <v>230</v>
      </c>
      <c r="N954" s="647">
        <v>208</v>
      </c>
      <c r="O954" s="647">
        <v>439</v>
      </c>
      <c r="P954" s="647">
        <v>226</v>
      </c>
      <c r="Q954" s="647">
        <v>207</v>
      </c>
      <c r="R954" s="647">
        <v>433</v>
      </c>
      <c r="S954" s="647" t="s">
        <v>1932</v>
      </c>
      <c r="T954" s="647" t="s">
        <v>1933</v>
      </c>
      <c r="U954" s="651">
        <v>572258.50300000003</v>
      </c>
      <c r="V954" s="651">
        <v>2419947.4169999999</v>
      </c>
      <c r="W954" s="735" t="s">
        <v>2649</v>
      </c>
      <c r="X954" s="669" t="s">
        <v>194</v>
      </c>
      <c r="Y954" s="669" t="s">
        <v>194</v>
      </c>
      <c r="Z954" s="669" t="s">
        <v>194</v>
      </c>
      <c r="AA954" s="669" t="s">
        <v>194</v>
      </c>
    </row>
    <row r="955" spans="1:27" ht="31" customHeight="1" x14ac:dyDescent="0.35">
      <c r="A955" s="281"/>
      <c r="B955" s="700" t="s">
        <v>186</v>
      </c>
      <c r="C955" s="643"/>
      <c r="D955" s="647"/>
      <c r="E955" s="647"/>
      <c r="F955" s="686">
        <v>403</v>
      </c>
      <c r="G955" s="666"/>
      <c r="H955" s="656"/>
      <c r="I955" s="686"/>
      <c r="J955" s="647"/>
      <c r="K955" s="708"/>
      <c r="L955" s="709"/>
      <c r="M955" s="647"/>
      <c r="N955" s="647"/>
      <c r="O955" s="647"/>
      <c r="P955" s="647"/>
      <c r="Q955" s="647"/>
      <c r="R955" s="647"/>
      <c r="S955" s="647"/>
      <c r="T955" s="647"/>
      <c r="U955" s="651"/>
      <c r="V955" s="651"/>
      <c r="W955" s="742" t="s">
        <v>763</v>
      </c>
      <c r="X955" s="669"/>
      <c r="Y955" s="669"/>
      <c r="Z955" s="669"/>
      <c r="AA955" s="669"/>
    </row>
    <row r="956" spans="1:27" ht="31" customHeight="1" x14ac:dyDescent="0.35">
      <c r="A956" s="289">
        <v>474</v>
      </c>
      <c r="B956" s="700" t="s">
        <v>186</v>
      </c>
      <c r="C956" s="643" t="s">
        <v>1934</v>
      </c>
      <c r="D956" s="647" t="s">
        <v>45</v>
      </c>
      <c r="E956" s="647" t="s">
        <v>186</v>
      </c>
      <c r="F956" s="686"/>
      <c r="G956" s="666"/>
      <c r="H956" s="656">
        <v>53.83</v>
      </c>
      <c r="I956" s="686">
        <f>I954+F955</f>
        <v>40120.201000000008</v>
      </c>
      <c r="J956" s="647">
        <v>222.381</v>
      </c>
      <c r="K956" s="686">
        <f t="shared" ref="K956:K964" si="464">F957+F955</f>
        <v>801</v>
      </c>
      <c r="L956" s="656">
        <f t="shared" si="463"/>
        <v>400.5</v>
      </c>
      <c r="M956" s="647">
        <v>196</v>
      </c>
      <c r="N956" s="647">
        <v>205</v>
      </c>
      <c r="O956" s="647">
        <v>401</v>
      </c>
      <c r="P956" s="647">
        <v>197</v>
      </c>
      <c r="Q956" s="647">
        <v>204</v>
      </c>
      <c r="R956" s="647">
        <v>402</v>
      </c>
      <c r="S956" s="647" t="s">
        <v>1935</v>
      </c>
      <c r="T956" s="647" t="s">
        <v>1936</v>
      </c>
      <c r="U956" s="651">
        <v>572636.67700000003</v>
      </c>
      <c r="V956" s="651">
        <v>2419808.1549999998</v>
      </c>
      <c r="W956" s="735" t="s">
        <v>2649</v>
      </c>
      <c r="X956" s="669" t="s">
        <v>194</v>
      </c>
      <c r="Y956" s="669" t="s">
        <v>194</v>
      </c>
      <c r="Z956" s="669" t="s">
        <v>194</v>
      </c>
      <c r="AA956" s="669" t="s">
        <v>194</v>
      </c>
    </row>
    <row r="957" spans="1:27" ht="31" customHeight="1" x14ac:dyDescent="0.35">
      <c r="A957" s="281"/>
      <c r="B957" s="700" t="s">
        <v>186</v>
      </c>
      <c r="C957" s="643"/>
      <c r="D957" s="647"/>
      <c r="E957" s="647"/>
      <c r="F957" s="686">
        <v>398</v>
      </c>
      <c r="G957" s="666"/>
      <c r="H957" s="656"/>
      <c r="I957" s="686"/>
      <c r="J957" s="647"/>
      <c r="K957" s="708"/>
      <c r="L957" s="709"/>
      <c r="M957" s="647"/>
      <c r="N957" s="647"/>
      <c r="O957" s="647"/>
      <c r="P957" s="647"/>
      <c r="Q957" s="647"/>
      <c r="R957" s="647"/>
      <c r="S957" s="647"/>
      <c r="T957" s="647"/>
      <c r="U957" s="651"/>
      <c r="V957" s="651"/>
      <c r="W957" s="742" t="s">
        <v>1937</v>
      </c>
      <c r="X957" s="669"/>
      <c r="Y957" s="669"/>
      <c r="Z957" s="669"/>
      <c r="AA957" s="669"/>
    </row>
    <row r="958" spans="1:27" ht="31" customHeight="1" x14ac:dyDescent="0.35">
      <c r="A958" s="289">
        <v>475</v>
      </c>
      <c r="B958" s="700" t="s">
        <v>186</v>
      </c>
      <c r="C958" s="643" t="s">
        <v>1938</v>
      </c>
      <c r="D958" s="647" t="s">
        <v>45</v>
      </c>
      <c r="E958" s="647" t="s">
        <v>186</v>
      </c>
      <c r="F958" s="686"/>
      <c r="G958" s="666"/>
      <c r="H958" s="656">
        <v>53.83</v>
      </c>
      <c r="I958" s="686">
        <f>I956+F957</f>
        <v>40518.201000000008</v>
      </c>
      <c r="J958" s="647">
        <v>221.08799999999999</v>
      </c>
      <c r="K958" s="686">
        <f t="shared" si="464"/>
        <v>783</v>
      </c>
      <c r="L958" s="656">
        <f t="shared" ref="L958:L966" si="465">K958/2</f>
        <v>391.5</v>
      </c>
      <c r="M958" s="647">
        <v>194</v>
      </c>
      <c r="N958" s="647">
        <v>197</v>
      </c>
      <c r="O958" s="647">
        <v>391</v>
      </c>
      <c r="P958" s="647">
        <v>195</v>
      </c>
      <c r="Q958" s="647">
        <v>196</v>
      </c>
      <c r="R958" s="647">
        <v>392</v>
      </c>
      <c r="S958" s="647" t="s">
        <v>1939</v>
      </c>
      <c r="T958" s="647" t="s">
        <v>1940</v>
      </c>
      <c r="U958" s="651">
        <v>573010.15899999999</v>
      </c>
      <c r="V958" s="651">
        <v>2419670.622</v>
      </c>
      <c r="W958" s="735" t="s">
        <v>2649</v>
      </c>
      <c r="X958" s="669" t="s">
        <v>194</v>
      </c>
      <c r="Y958" s="669" t="s">
        <v>194</v>
      </c>
      <c r="Z958" s="669" t="s">
        <v>194</v>
      </c>
      <c r="AA958" s="669" t="s">
        <v>194</v>
      </c>
    </row>
    <row r="959" spans="1:27" ht="31" customHeight="1" x14ac:dyDescent="0.35">
      <c r="A959" s="281"/>
      <c r="B959" s="700" t="s">
        <v>186</v>
      </c>
      <c r="C959" s="643"/>
      <c r="D959" s="647"/>
      <c r="E959" s="647"/>
      <c r="F959" s="686">
        <v>385</v>
      </c>
      <c r="G959" s="666"/>
      <c r="H959" s="656"/>
      <c r="I959" s="686"/>
      <c r="J959" s="647"/>
      <c r="K959" s="708"/>
      <c r="L959" s="709"/>
      <c r="M959" s="647"/>
      <c r="N959" s="647"/>
      <c r="O959" s="647"/>
      <c r="P959" s="647"/>
      <c r="Q959" s="647"/>
      <c r="R959" s="647"/>
      <c r="S959" s="647"/>
      <c r="T959" s="647"/>
      <c r="U959" s="651"/>
      <c r="V959" s="651"/>
      <c r="W959" s="742" t="s">
        <v>1941</v>
      </c>
      <c r="X959" s="669"/>
      <c r="Y959" s="669"/>
      <c r="Z959" s="669"/>
      <c r="AA959" s="669"/>
    </row>
    <row r="960" spans="1:27" ht="31" customHeight="1" x14ac:dyDescent="0.35">
      <c r="A960" s="289">
        <v>476</v>
      </c>
      <c r="B960" s="700" t="s">
        <v>186</v>
      </c>
      <c r="C960" s="643" t="s">
        <v>1942</v>
      </c>
      <c r="D960" s="647" t="s">
        <v>45</v>
      </c>
      <c r="E960" s="647" t="s">
        <v>186</v>
      </c>
      <c r="F960" s="686"/>
      <c r="G960" s="666"/>
      <c r="H960" s="656">
        <v>53.83</v>
      </c>
      <c r="I960" s="686">
        <f>I958+F959</f>
        <v>40903.201000000008</v>
      </c>
      <c r="J960" s="647">
        <v>220.19300000000001</v>
      </c>
      <c r="K960" s="686">
        <f t="shared" si="464"/>
        <v>775</v>
      </c>
      <c r="L960" s="656">
        <f t="shared" si="465"/>
        <v>387.5</v>
      </c>
      <c r="M960" s="647">
        <v>189</v>
      </c>
      <c r="N960" s="647">
        <v>199</v>
      </c>
      <c r="O960" s="647">
        <v>388</v>
      </c>
      <c r="P960" s="647">
        <v>190</v>
      </c>
      <c r="Q960" s="647">
        <v>198</v>
      </c>
      <c r="R960" s="647">
        <v>388</v>
      </c>
      <c r="S960" s="647" t="s">
        <v>1943</v>
      </c>
      <c r="T960" s="647" t="s">
        <v>1944</v>
      </c>
      <c r="U960" s="651">
        <v>573371.44099999999</v>
      </c>
      <c r="V960" s="651">
        <v>2419537.58</v>
      </c>
      <c r="W960" s="735" t="s">
        <v>2650</v>
      </c>
      <c r="X960" s="669" t="s">
        <v>194</v>
      </c>
      <c r="Y960" s="669" t="s">
        <v>194</v>
      </c>
      <c r="Z960" s="669" t="s">
        <v>194</v>
      </c>
      <c r="AA960" s="669" t="s">
        <v>194</v>
      </c>
    </row>
    <row r="961" spans="1:27" ht="31" customHeight="1" x14ac:dyDescent="0.35">
      <c r="A961" s="281"/>
      <c r="B961" s="700" t="s">
        <v>186</v>
      </c>
      <c r="C961" s="643"/>
      <c r="D961" s="647"/>
      <c r="E961" s="647"/>
      <c r="F961" s="686">
        <v>390</v>
      </c>
      <c r="G961" s="666"/>
      <c r="H961" s="656"/>
      <c r="I961" s="686"/>
      <c r="J961" s="647"/>
      <c r="K961" s="708"/>
      <c r="L961" s="709"/>
      <c r="M961" s="647"/>
      <c r="N961" s="647"/>
      <c r="O961" s="647"/>
      <c r="P961" s="647"/>
      <c r="Q961" s="647"/>
      <c r="R961" s="647"/>
      <c r="S961" s="647"/>
      <c r="T961" s="647"/>
      <c r="U961" s="651"/>
      <c r="V961" s="651"/>
      <c r="W961" s="742" t="s">
        <v>715</v>
      </c>
      <c r="X961" s="669"/>
      <c r="Y961" s="669"/>
      <c r="Z961" s="669"/>
      <c r="AA961" s="669"/>
    </row>
    <row r="962" spans="1:27" ht="31" customHeight="1" x14ac:dyDescent="0.35">
      <c r="A962" s="289">
        <v>477</v>
      </c>
      <c r="B962" s="700" t="s">
        <v>186</v>
      </c>
      <c r="C962" s="698" t="s">
        <v>1945</v>
      </c>
      <c r="D962" s="698" t="s">
        <v>45</v>
      </c>
      <c r="E962" s="647" t="s">
        <v>186</v>
      </c>
      <c r="F962" s="686"/>
      <c r="G962" s="741"/>
      <c r="H962" s="656">
        <v>53.83</v>
      </c>
      <c r="I962" s="686">
        <f>I960+F961</f>
        <v>41293.201000000008</v>
      </c>
      <c r="J962" s="647">
        <v>219.38800000000001</v>
      </c>
      <c r="K962" s="686">
        <f t="shared" si="464"/>
        <v>825.77499999999998</v>
      </c>
      <c r="L962" s="656">
        <f t="shared" si="465"/>
        <v>412.88749999999999</v>
      </c>
      <c r="M962" s="647">
        <v>192</v>
      </c>
      <c r="N962" s="647">
        <v>176</v>
      </c>
      <c r="O962" s="647">
        <v>368</v>
      </c>
      <c r="P962" s="647">
        <v>193</v>
      </c>
      <c r="Q962" s="647">
        <v>187</v>
      </c>
      <c r="R962" s="647">
        <v>380</v>
      </c>
      <c r="S962" s="647" t="s">
        <v>1946</v>
      </c>
      <c r="T962" s="647" t="s">
        <v>1947</v>
      </c>
      <c r="U962" s="651">
        <v>573737.41500000004</v>
      </c>
      <c r="V962" s="651">
        <v>2419402.8110000002</v>
      </c>
      <c r="W962" s="735" t="s">
        <v>2651</v>
      </c>
      <c r="X962" s="669" t="s">
        <v>194</v>
      </c>
      <c r="Y962" s="669" t="s">
        <v>194</v>
      </c>
      <c r="Z962" s="669" t="s">
        <v>194</v>
      </c>
      <c r="AA962" s="669" t="s">
        <v>194</v>
      </c>
    </row>
    <row r="963" spans="1:27" ht="31" customHeight="1" x14ac:dyDescent="0.35">
      <c r="A963" s="281"/>
      <c r="B963" s="700" t="s">
        <v>186</v>
      </c>
      <c r="C963" s="643"/>
      <c r="D963" s="647"/>
      <c r="E963" s="647"/>
      <c r="F963" s="686">
        <v>435.77499999999998</v>
      </c>
      <c r="G963" s="666"/>
      <c r="H963" s="656"/>
      <c r="I963" s="686"/>
      <c r="J963" s="647"/>
      <c r="K963" s="708"/>
      <c r="L963" s="709"/>
      <c r="M963" s="647"/>
      <c r="N963" s="647"/>
      <c r="O963" s="647"/>
      <c r="P963" s="647"/>
      <c r="Q963" s="647"/>
      <c r="R963" s="647"/>
      <c r="S963" s="647"/>
      <c r="T963" s="647"/>
      <c r="U963" s="651"/>
      <c r="V963" s="651"/>
      <c r="W963" s="742" t="s">
        <v>1948</v>
      </c>
      <c r="X963" s="669"/>
      <c r="Y963" s="669"/>
      <c r="Z963" s="669"/>
      <c r="AA963" s="669"/>
    </row>
    <row r="964" spans="1:27" ht="31" customHeight="1" x14ac:dyDescent="0.35">
      <c r="A964" s="289">
        <v>478</v>
      </c>
      <c r="B964" s="700" t="s">
        <v>1949</v>
      </c>
      <c r="C964" s="698" t="s">
        <v>1950</v>
      </c>
      <c r="D964" s="698" t="s">
        <v>388</v>
      </c>
      <c r="E964" s="647" t="s">
        <v>1951</v>
      </c>
      <c r="F964" s="686"/>
      <c r="G964" s="686">
        <f>SUM(F947:F963)</f>
        <v>3672.7750000000001</v>
      </c>
      <c r="H964" s="656">
        <v>57.32</v>
      </c>
      <c r="I964" s="686">
        <f>I962+F963</f>
        <v>41728.97600000001</v>
      </c>
      <c r="J964" s="647">
        <v>220.875</v>
      </c>
      <c r="K964" s="686">
        <f t="shared" si="464"/>
        <v>628.35400000000004</v>
      </c>
      <c r="L964" s="656">
        <f t="shared" si="465"/>
        <v>314.17700000000002</v>
      </c>
      <c r="M964" s="647">
        <v>261</v>
      </c>
      <c r="N964" s="647">
        <v>77</v>
      </c>
      <c r="O964" s="647">
        <v>339</v>
      </c>
      <c r="P964" s="647">
        <v>252</v>
      </c>
      <c r="Q964" s="647">
        <v>89</v>
      </c>
      <c r="R964" s="647">
        <v>340</v>
      </c>
      <c r="S964" s="647" t="s">
        <v>1952</v>
      </c>
      <c r="T964" s="647" t="s">
        <v>1953</v>
      </c>
      <c r="U964" s="651">
        <v>574146.34499999997</v>
      </c>
      <c r="V964" s="651">
        <v>2419252.2239999999</v>
      </c>
      <c r="W964" s="735" t="s">
        <v>2651</v>
      </c>
      <c r="X964" s="669" t="s">
        <v>194</v>
      </c>
      <c r="Y964" s="669" t="s">
        <v>194</v>
      </c>
      <c r="Z964" s="669" t="s">
        <v>194</v>
      </c>
      <c r="AA964" s="669" t="s">
        <v>194</v>
      </c>
    </row>
    <row r="965" spans="1:27" ht="31" customHeight="1" x14ac:dyDescent="0.35">
      <c r="A965" s="281"/>
      <c r="B965" s="700" t="s">
        <v>186</v>
      </c>
      <c r="C965" s="643"/>
      <c r="D965" s="647"/>
      <c r="E965" s="647"/>
      <c r="F965" s="686">
        <v>192.57900000000001</v>
      </c>
      <c r="G965" s="666"/>
      <c r="H965" s="656"/>
      <c r="I965" s="686"/>
      <c r="J965" s="647"/>
      <c r="K965" s="708"/>
      <c r="L965" s="709"/>
      <c r="M965" s="647"/>
      <c r="N965" s="647"/>
      <c r="O965" s="647"/>
      <c r="P965" s="647"/>
      <c r="Q965" s="647"/>
      <c r="R965" s="647"/>
      <c r="S965" s="647"/>
      <c r="T965" s="647"/>
      <c r="U965" s="651"/>
      <c r="V965" s="651"/>
      <c r="W965" s="742" t="s">
        <v>2757</v>
      </c>
      <c r="X965" s="669"/>
      <c r="Y965" s="669"/>
      <c r="Z965" s="669"/>
      <c r="AA965" s="669"/>
    </row>
    <row r="966" spans="1:27" ht="31" customHeight="1" x14ac:dyDescent="0.35">
      <c r="A966" s="289">
        <v>479</v>
      </c>
      <c r="B966" s="700" t="s">
        <v>1954</v>
      </c>
      <c r="C966" s="698" t="s">
        <v>1955</v>
      </c>
      <c r="D966" s="698" t="s">
        <v>283</v>
      </c>
      <c r="E966" s="647" t="s">
        <v>186</v>
      </c>
      <c r="F966" s="650"/>
      <c r="G966" s="686">
        <f>F965</f>
        <v>192.57900000000001</v>
      </c>
      <c r="H966" s="656">
        <v>57.32</v>
      </c>
      <c r="I966" s="686">
        <f>I964+F965</f>
        <v>41921.555000000008</v>
      </c>
      <c r="J966" s="647">
        <v>222.41499999999999</v>
      </c>
      <c r="K966" s="686">
        <f>F966+F965</f>
        <v>192.57900000000001</v>
      </c>
      <c r="L966" s="656">
        <f t="shared" si="465"/>
        <v>96.289500000000004</v>
      </c>
      <c r="M966" s="647">
        <v>116</v>
      </c>
      <c r="N966" s="647">
        <v>0</v>
      </c>
      <c r="O966" s="647">
        <v>116</v>
      </c>
      <c r="P966" s="647">
        <v>105</v>
      </c>
      <c r="Q966" s="647">
        <v>0</v>
      </c>
      <c r="R966" s="647">
        <v>105</v>
      </c>
      <c r="S966" s="647" t="s">
        <v>1956</v>
      </c>
      <c r="T966" s="647" t="s">
        <v>1957</v>
      </c>
      <c r="U966" s="651">
        <v>574274.85</v>
      </c>
      <c r="V966" s="651">
        <v>2419108.79</v>
      </c>
      <c r="W966" s="735" t="s">
        <v>2651</v>
      </c>
      <c r="X966" s="669" t="s">
        <v>194</v>
      </c>
      <c r="Y966" s="669" t="s">
        <v>194</v>
      </c>
      <c r="Z966" s="669" t="s">
        <v>194</v>
      </c>
      <c r="AA966" s="669" t="s">
        <v>194</v>
      </c>
    </row>
    <row r="967" spans="1:27" ht="27.5" customHeight="1" x14ac:dyDescent="0.35">
      <c r="A967" s="310"/>
      <c r="B967" s="311"/>
      <c r="C967" s="309"/>
      <c r="D967" s="309"/>
      <c r="E967" s="309"/>
      <c r="F967" s="312">
        <f>SUM(F10:F966)</f>
        <v>185029.234</v>
      </c>
      <c r="G967" s="313"/>
      <c r="H967" s="309"/>
      <c r="I967" s="293"/>
      <c r="J967" s="309"/>
      <c r="K967" s="294">
        <f t="shared" ref="K967" si="466">F966+F968</f>
        <v>0</v>
      </c>
      <c r="L967" s="314"/>
      <c r="M967" s="309"/>
      <c r="N967" s="309"/>
      <c r="O967" s="309"/>
      <c r="P967" s="309"/>
      <c r="Q967" s="309"/>
      <c r="R967" s="309"/>
      <c r="S967" s="309"/>
      <c r="T967" s="309"/>
      <c r="U967" s="315"/>
      <c r="V967" s="315"/>
      <c r="W967" s="316"/>
      <c r="X967" s="304"/>
      <c r="Y967" s="304"/>
      <c r="Z967" s="304"/>
      <c r="AA967" s="304"/>
    </row>
    <row r="968" spans="1:27" ht="27.5" customHeight="1" x14ac:dyDescent="0.35">
      <c r="A968" s="310"/>
      <c r="B968" s="311"/>
      <c r="C968" s="309"/>
      <c r="D968" s="309"/>
      <c r="E968" s="309"/>
      <c r="F968" s="312"/>
      <c r="G968" s="313"/>
      <c r="H968" s="309"/>
      <c r="I968" s="313"/>
      <c r="J968" s="309"/>
      <c r="K968" s="313"/>
      <c r="L968" s="314"/>
      <c r="M968" s="309"/>
      <c r="N968" s="309"/>
      <c r="O968" s="309"/>
      <c r="P968" s="309"/>
      <c r="Q968" s="309"/>
      <c r="R968" s="309"/>
      <c r="S968" s="309"/>
      <c r="T968" s="309"/>
      <c r="U968" s="315"/>
      <c r="V968" s="315"/>
      <c r="W968" s="316"/>
      <c r="X968" s="304"/>
      <c r="Y968" s="304"/>
      <c r="Z968" s="304"/>
      <c r="AA968" s="304"/>
    </row>
    <row r="969" spans="1:27" ht="27" customHeight="1" thickBot="1" x14ac:dyDescent="0.4">
      <c r="F969" s="1060" t="s">
        <v>1958</v>
      </c>
      <c r="G969" s="1061"/>
      <c r="H969" s="1061"/>
      <c r="I969" s="1061"/>
      <c r="J969" s="1061"/>
      <c r="K969" s="1061"/>
      <c r="L969" s="1061"/>
      <c r="M969" s="1061"/>
      <c r="N969" s="1061"/>
      <c r="O969" s="1061"/>
      <c r="P969" s="1061"/>
      <c r="Q969" s="1061"/>
      <c r="R969" s="1061"/>
      <c r="S969" s="1061"/>
      <c r="T969" s="1061"/>
      <c r="U969" s="1061"/>
      <c r="V969" s="1061"/>
      <c r="W969" s="1061"/>
      <c r="X969" s="1061"/>
    </row>
    <row r="970" spans="1:27" ht="22.5" customHeight="1" thickBot="1" x14ac:dyDescent="0.4">
      <c r="F970" s="1062" t="s">
        <v>162</v>
      </c>
      <c r="G970" s="1064" t="s">
        <v>1959</v>
      </c>
      <c r="H970" s="1065"/>
      <c r="I970" s="1065"/>
      <c r="J970" s="1065"/>
      <c r="K970" s="1065"/>
      <c r="L970" s="1065"/>
      <c r="M970" s="1065"/>
      <c r="N970" s="1065"/>
      <c r="O970" s="1065"/>
      <c r="P970" s="1065"/>
      <c r="Q970" s="1065"/>
      <c r="R970" s="1065"/>
      <c r="S970" s="1065"/>
      <c r="T970" s="1065"/>
      <c r="U970" s="1065"/>
      <c r="V970" s="1065"/>
      <c r="W970" s="1066"/>
      <c r="X970" s="318" t="s">
        <v>1960</v>
      </c>
    </row>
    <row r="971" spans="1:27" ht="16" thickBot="1" x14ac:dyDescent="0.4">
      <c r="F971" s="1063"/>
      <c r="G971" s="319" t="s">
        <v>2758</v>
      </c>
      <c r="H971" s="320" t="s">
        <v>2759</v>
      </c>
      <c r="I971" s="321" t="s">
        <v>1961</v>
      </c>
      <c r="J971" s="320" t="s">
        <v>1962</v>
      </c>
      <c r="K971" s="321" t="s">
        <v>1963</v>
      </c>
      <c r="L971" s="321" t="s">
        <v>1964</v>
      </c>
      <c r="M971" s="321" t="s">
        <v>1965</v>
      </c>
      <c r="N971" s="322" t="s">
        <v>1966</v>
      </c>
      <c r="O971" s="321" t="s">
        <v>1967</v>
      </c>
      <c r="P971" s="323" t="s">
        <v>1968</v>
      </c>
      <c r="Q971" s="323" t="s">
        <v>1969</v>
      </c>
      <c r="R971" s="321" t="s">
        <v>1970</v>
      </c>
      <c r="S971" s="321" t="s">
        <v>1971</v>
      </c>
      <c r="T971" s="322" t="s">
        <v>1972</v>
      </c>
      <c r="U971" s="322" t="s">
        <v>1973</v>
      </c>
      <c r="V971" s="324" t="s">
        <v>1974</v>
      </c>
      <c r="W971" s="322"/>
      <c r="X971" s="325">
        <f>COUNTA(G971:V971)</f>
        <v>16</v>
      </c>
    </row>
    <row r="972" spans="1:27" x14ac:dyDescent="0.35">
      <c r="F972" s="326" t="s">
        <v>90</v>
      </c>
      <c r="G972" s="327">
        <f t="shared" ref="G972:V978" si="467">COUNTIF($D$10:$D$966,$F972&amp;G$971)</f>
        <v>37</v>
      </c>
      <c r="H972" s="327">
        <f t="shared" si="467"/>
        <v>2</v>
      </c>
      <c r="I972" s="327">
        <f t="shared" si="467"/>
        <v>117</v>
      </c>
      <c r="J972" s="327">
        <f t="shared" si="467"/>
        <v>9</v>
      </c>
      <c r="K972" s="327">
        <f t="shared" si="467"/>
        <v>72</v>
      </c>
      <c r="L972" s="327">
        <f t="shared" si="467"/>
        <v>7</v>
      </c>
      <c r="M972" s="327">
        <f t="shared" si="467"/>
        <v>34</v>
      </c>
      <c r="N972" s="327">
        <f t="shared" si="467"/>
        <v>9</v>
      </c>
      <c r="O972" s="327">
        <f t="shared" si="467"/>
        <v>36</v>
      </c>
      <c r="P972" s="327">
        <f t="shared" si="467"/>
        <v>0</v>
      </c>
      <c r="Q972" s="327">
        <f t="shared" si="467"/>
        <v>0</v>
      </c>
      <c r="R972" s="327">
        <f t="shared" si="467"/>
        <v>0</v>
      </c>
      <c r="S972" s="327">
        <f t="shared" si="467"/>
        <v>0</v>
      </c>
      <c r="T972" s="327">
        <f t="shared" si="467"/>
        <v>0</v>
      </c>
      <c r="U972" s="327">
        <f t="shared" si="467"/>
        <v>0</v>
      </c>
      <c r="V972" s="327">
        <f t="shared" si="467"/>
        <v>0</v>
      </c>
      <c r="W972" s="327">
        <f t="shared" ref="W972:W978" si="468">COUNTIF($D$10:$D$966,$F972&amp;W$971)</f>
        <v>0</v>
      </c>
      <c r="X972" s="328">
        <f t="shared" ref="X972:X978" si="469">SUM(G972:V972)</f>
        <v>323</v>
      </c>
    </row>
    <row r="973" spans="1:27" x14ac:dyDescent="0.35">
      <c r="F973" s="329" t="s">
        <v>88</v>
      </c>
      <c r="G973" s="327">
        <f t="shared" si="467"/>
        <v>2</v>
      </c>
      <c r="H973" s="327">
        <f t="shared" si="467"/>
        <v>0</v>
      </c>
      <c r="I973" s="327">
        <f t="shared" si="467"/>
        <v>5</v>
      </c>
      <c r="J973" s="327">
        <f t="shared" si="467"/>
        <v>0</v>
      </c>
      <c r="K973" s="327">
        <f t="shared" si="467"/>
        <v>4</v>
      </c>
      <c r="L973" s="327">
        <f t="shared" si="467"/>
        <v>0</v>
      </c>
      <c r="M973" s="327">
        <f t="shared" si="467"/>
        <v>1</v>
      </c>
      <c r="N973" s="327">
        <f t="shared" si="467"/>
        <v>0</v>
      </c>
      <c r="O973" s="327">
        <f t="shared" si="467"/>
        <v>6</v>
      </c>
      <c r="P973" s="327">
        <f t="shared" si="467"/>
        <v>0</v>
      </c>
      <c r="Q973" s="327">
        <f t="shared" si="467"/>
        <v>0</v>
      </c>
      <c r="R973" s="327">
        <f t="shared" si="467"/>
        <v>1</v>
      </c>
      <c r="S973" s="327">
        <f t="shared" si="467"/>
        <v>0</v>
      </c>
      <c r="T973" s="327">
        <f t="shared" si="467"/>
        <v>0</v>
      </c>
      <c r="U973" s="327">
        <f t="shared" si="467"/>
        <v>0</v>
      </c>
      <c r="V973" s="327">
        <f t="shared" si="467"/>
        <v>0</v>
      </c>
      <c r="W973" s="327">
        <f t="shared" si="468"/>
        <v>0</v>
      </c>
      <c r="X973" s="330">
        <f t="shared" si="469"/>
        <v>19</v>
      </c>
    </row>
    <row r="974" spans="1:27" x14ac:dyDescent="0.35">
      <c r="F974" s="329" t="s">
        <v>95</v>
      </c>
      <c r="G974" s="327">
        <f t="shared" si="467"/>
        <v>1</v>
      </c>
      <c r="H974" s="327">
        <f t="shared" si="467"/>
        <v>0</v>
      </c>
      <c r="I974" s="327">
        <f t="shared" si="467"/>
        <v>14</v>
      </c>
      <c r="J974" s="327">
        <f t="shared" si="467"/>
        <v>0</v>
      </c>
      <c r="K974" s="327">
        <f t="shared" si="467"/>
        <v>5</v>
      </c>
      <c r="L974" s="327">
        <f t="shared" si="467"/>
        <v>0</v>
      </c>
      <c r="M974" s="327">
        <f t="shared" si="467"/>
        <v>2</v>
      </c>
      <c r="N974" s="327">
        <f t="shared" si="467"/>
        <v>0</v>
      </c>
      <c r="O974" s="327">
        <f t="shared" si="467"/>
        <v>3</v>
      </c>
      <c r="P974" s="327">
        <f t="shared" si="467"/>
        <v>0</v>
      </c>
      <c r="Q974" s="327">
        <f t="shared" si="467"/>
        <v>0</v>
      </c>
      <c r="R974" s="327">
        <f t="shared" si="467"/>
        <v>0</v>
      </c>
      <c r="S974" s="327">
        <f t="shared" si="467"/>
        <v>0</v>
      </c>
      <c r="T974" s="327">
        <f t="shared" si="467"/>
        <v>0</v>
      </c>
      <c r="U974" s="327">
        <f t="shared" si="467"/>
        <v>0</v>
      </c>
      <c r="V974" s="327">
        <f t="shared" si="467"/>
        <v>0</v>
      </c>
      <c r="W974" s="327">
        <f t="shared" si="468"/>
        <v>0</v>
      </c>
      <c r="X974" s="330">
        <f t="shared" si="469"/>
        <v>25</v>
      </c>
    </row>
    <row r="975" spans="1:27" x14ac:dyDescent="0.35">
      <c r="F975" s="329" t="s">
        <v>87</v>
      </c>
      <c r="G975" s="327">
        <f t="shared" si="467"/>
        <v>0</v>
      </c>
      <c r="H975" s="327">
        <f t="shared" si="467"/>
        <v>0</v>
      </c>
      <c r="I975" s="327">
        <f t="shared" si="467"/>
        <v>6</v>
      </c>
      <c r="J975" s="327">
        <f t="shared" si="467"/>
        <v>0</v>
      </c>
      <c r="K975" s="327">
        <f t="shared" si="467"/>
        <v>8</v>
      </c>
      <c r="L975" s="327">
        <f t="shared" si="467"/>
        <v>0</v>
      </c>
      <c r="M975" s="327">
        <f t="shared" si="467"/>
        <v>3</v>
      </c>
      <c r="N975" s="327">
        <f t="shared" si="467"/>
        <v>1</v>
      </c>
      <c r="O975" s="327">
        <f t="shared" si="467"/>
        <v>7</v>
      </c>
      <c r="P975" s="327">
        <f t="shared" si="467"/>
        <v>0</v>
      </c>
      <c r="Q975" s="327">
        <f t="shared" si="467"/>
        <v>0</v>
      </c>
      <c r="R975" s="327">
        <f t="shared" si="467"/>
        <v>0</v>
      </c>
      <c r="S975" s="327">
        <f t="shared" si="467"/>
        <v>0</v>
      </c>
      <c r="T975" s="327">
        <f t="shared" si="467"/>
        <v>0</v>
      </c>
      <c r="U975" s="327">
        <f t="shared" si="467"/>
        <v>0</v>
      </c>
      <c r="V975" s="327">
        <f t="shared" si="467"/>
        <v>0</v>
      </c>
      <c r="W975" s="327">
        <f t="shared" si="468"/>
        <v>0</v>
      </c>
      <c r="X975" s="330">
        <f t="shared" si="469"/>
        <v>25</v>
      </c>
    </row>
    <row r="976" spans="1:27" x14ac:dyDescent="0.35">
      <c r="F976" s="329" t="s">
        <v>94</v>
      </c>
      <c r="G976" s="327">
        <f t="shared" si="467"/>
        <v>6</v>
      </c>
      <c r="H976" s="327">
        <f t="shared" si="467"/>
        <v>0</v>
      </c>
      <c r="I976" s="327">
        <f t="shared" si="467"/>
        <v>9</v>
      </c>
      <c r="J976" s="327">
        <f t="shared" si="467"/>
        <v>1</v>
      </c>
      <c r="K976" s="327">
        <f t="shared" si="467"/>
        <v>2</v>
      </c>
      <c r="L976" s="327">
        <f t="shared" si="467"/>
        <v>0</v>
      </c>
      <c r="M976" s="327">
        <f t="shared" si="467"/>
        <v>3</v>
      </c>
      <c r="N976" s="327">
        <f t="shared" si="467"/>
        <v>0</v>
      </c>
      <c r="O976" s="327">
        <f t="shared" si="467"/>
        <v>4</v>
      </c>
      <c r="P976" s="327">
        <f t="shared" si="467"/>
        <v>0</v>
      </c>
      <c r="Q976" s="327">
        <f t="shared" si="467"/>
        <v>0</v>
      </c>
      <c r="R976" s="327">
        <f t="shared" si="467"/>
        <v>0</v>
      </c>
      <c r="S976" s="327">
        <f t="shared" si="467"/>
        <v>0</v>
      </c>
      <c r="T976" s="327">
        <f t="shared" si="467"/>
        <v>0</v>
      </c>
      <c r="U976" s="327">
        <f t="shared" si="467"/>
        <v>0</v>
      </c>
      <c r="V976" s="327">
        <f t="shared" si="467"/>
        <v>0</v>
      </c>
      <c r="W976" s="327">
        <f t="shared" si="468"/>
        <v>0</v>
      </c>
      <c r="X976" s="330">
        <f t="shared" si="469"/>
        <v>25</v>
      </c>
    </row>
    <row r="977" spans="3:24" x14ac:dyDescent="0.35">
      <c r="F977" s="329" t="s">
        <v>1975</v>
      </c>
      <c r="G977" s="327">
        <f t="shared" si="467"/>
        <v>4</v>
      </c>
      <c r="H977" s="327">
        <f t="shared" si="467"/>
        <v>0</v>
      </c>
      <c r="I977" s="327">
        <f t="shared" si="467"/>
        <v>9</v>
      </c>
      <c r="J977" s="327">
        <f t="shared" si="467"/>
        <v>0</v>
      </c>
      <c r="K977" s="327">
        <f t="shared" si="467"/>
        <v>10</v>
      </c>
      <c r="L977" s="327">
        <f t="shared" si="467"/>
        <v>0</v>
      </c>
      <c r="M977" s="327">
        <f t="shared" si="467"/>
        <v>4</v>
      </c>
      <c r="N977" s="327">
        <f t="shared" si="467"/>
        <v>0</v>
      </c>
      <c r="O977" s="327">
        <f t="shared" si="467"/>
        <v>5</v>
      </c>
      <c r="P977" s="327">
        <f t="shared" si="467"/>
        <v>0</v>
      </c>
      <c r="Q977" s="327">
        <f t="shared" si="467"/>
        <v>0</v>
      </c>
      <c r="R977" s="327">
        <f t="shared" si="467"/>
        <v>3</v>
      </c>
      <c r="S977" s="327">
        <f t="shared" si="467"/>
        <v>0</v>
      </c>
      <c r="T977" s="327">
        <f t="shared" si="467"/>
        <v>0</v>
      </c>
      <c r="U977" s="327">
        <f t="shared" si="467"/>
        <v>0</v>
      </c>
      <c r="V977" s="327">
        <f t="shared" si="467"/>
        <v>0</v>
      </c>
      <c r="W977" s="327">
        <f t="shared" si="468"/>
        <v>0</v>
      </c>
      <c r="X977" s="330">
        <f t="shared" si="469"/>
        <v>35</v>
      </c>
    </row>
    <row r="978" spans="3:24" ht="15" thickBot="1" x14ac:dyDescent="0.4">
      <c r="F978" s="331" t="s">
        <v>1976</v>
      </c>
      <c r="G978" s="327">
        <f t="shared" si="467"/>
        <v>2</v>
      </c>
      <c r="H978" s="327">
        <f t="shared" si="467"/>
        <v>0</v>
      </c>
      <c r="I978" s="327">
        <f t="shared" si="467"/>
        <v>4</v>
      </c>
      <c r="J978" s="327">
        <f t="shared" si="467"/>
        <v>0</v>
      </c>
      <c r="K978" s="327">
        <f t="shared" si="467"/>
        <v>1</v>
      </c>
      <c r="L978" s="327">
        <f t="shared" si="467"/>
        <v>0</v>
      </c>
      <c r="M978" s="327">
        <f t="shared" si="467"/>
        <v>2</v>
      </c>
      <c r="N978" s="327">
        <f t="shared" si="467"/>
        <v>0</v>
      </c>
      <c r="O978" s="327">
        <f t="shared" si="467"/>
        <v>6</v>
      </c>
      <c r="P978" s="327">
        <f t="shared" si="467"/>
        <v>0</v>
      </c>
      <c r="Q978" s="327">
        <f t="shared" si="467"/>
        <v>0</v>
      </c>
      <c r="R978" s="327">
        <f t="shared" si="467"/>
        <v>1</v>
      </c>
      <c r="S978" s="327">
        <f t="shared" si="467"/>
        <v>1</v>
      </c>
      <c r="T978" s="327">
        <f t="shared" si="467"/>
        <v>0</v>
      </c>
      <c r="U978" s="327">
        <f t="shared" si="467"/>
        <v>0</v>
      </c>
      <c r="V978" s="327">
        <f t="shared" si="467"/>
        <v>3</v>
      </c>
      <c r="W978" s="327">
        <f t="shared" si="468"/>
        <v>0</v>
      </c>
      <c r="X978" s="330">
        <f t="shared" si="469"/>
        <v>20</v>
      </c>
    </row>
    <row r="979" spans="3:24" x14ac:dyDescent="0.35">
      <c r="F979" s="332"/>
      <c r="G979" s="333"/>
      <c r="H979" s="333"/>
      <c r="I979" s="334"/>
      <c r="J979" s="335"/>
      <c r="K979" s="335"/>
      <c r="L979" s="335"/>
      <c r="M979" s="335"/>
      <c r="N979" s="336"/>
      <c r="O979" s="335"/>
      <c r="P979" s="335"/>
      <c r="Q979" s="335"/>
      <c r="R979" s="335"/>
      <c r="S979" s="335"/>
      <c r="T979" s="335"/>
      <c r="U979" s="335"/>
      <c r="V979" s="335"/>
      <c r="X979" s="337"/>
    </row>
    <row r="980" spans="3:24" x14ac:dyDescent="0.35">
      <c r="F980" s="338" t="s">
        <v>182</v>
      </c>
      <c r="G980" s="339">
        <f>SUBTOTAL(9,G972:G979)</f>
        <v>52</v>
      </c>
      <c r="H980" s="339">
        <f t="shared" ref="H980:V980" si="470">SUBTOTAL(9,H972:H979)</f>
        <v>2</v>
      </c>
      <c r="I980" s="339">
        <f t="shared" si="470"/>
        <v>164</v>
      </c>
      <c r="J980" s="339">
        <f t="shared" si="470"/>
        <v>10</v>
      </c>
      <c r="K980" s="339">
        <f t="shared" si="470"/>
        <v>102</v>
      </c>
      <c r="L980" s="339">
        <f t="shared" si="470"/>
        <v>7</v>
      </c>
      <c r="M980" s="339">
        <f t="shared" si="470"/>
        <v>49</v>
      </c>
      <c r="N980" s="339">
        <f t="shared" si="470"/>
        <v>10</v>
      </c>
      <c r="O980" s="339">
        <f t="shared" si="470"/>
        <v>67</v>
      </c>
      <c r="P980" s="339">
        <f t="shared" si="470"/>
        <v>0</v>
      </c>
      <c r="Q980" s="339">
        <f t="shared" si="470"/>
        <v>0</v>
      </c>
      <c r="R980" s="339">
        <f t="shared" si="470"/>
        <v>5</v>
      </c>
      <c r="S980" s="339">
        <f t="shared" si="470"/>
        <v>1</v>
      </c>
      <c r="T980" s="339">
        <f t="shared" si="470"/>
        <v>0</v>
      </c>
      <c r="U980" s="339">
        <f t="shared" si="470"/>
        <v>0</v>
      </c>
      <c r="V980" s="339">
        <f t="shared" si="470"/>
        <v>3</v>
      </c>
      <c r="W980" s="340">
        <f>SUBTOTAL(9,X972:X978)+2</f>
        <v>474</v>
      </c>
    </row>
    <row r="981" spans="3:24" ht="42.75" customHeight="1" x14ac:dyDescent="0.35">
      <c r="F981" s="341" t="s">
        <v>1977</v>
      </c>
      <c r="G981" s="342" t="s">
        <v>1978</v>
      </c>
      <c r="H981" s="342" t="s">
        <v>1979</v>
      </c>
      <c r="I981" s="342" t="s">
        <v>1980</v>
      </c>
      <c r="J981" s="343"/>
      <c r="K981" s="343"/>
      <c r="L981" s="343"/>
      <c r="M981" s="343"/>
      <c r="N981" s="344"/>
      <c r="O981" s="74"/>
      <c r="P981" s="344"/>
      <c r="Q981" s="344"/>
      <c r="R981" s="74"/>
      <c r="S981" s="74"/>
      <c r="T981" s="74"/>
      <c r="U981" s="74"/>
      <c r="V981" s="74"/>
      <c r="W981" s="74"/>
    </row>
    <row r="985" spans="3:24" ht="15" thickBot="1" x14ac:dyDescent="0.4"/>
    <row r="986" spans="3:24" ht="21.5" thickBot="1" x14ac:dyDescent="0.55000000000000004">
      <c r="C986" s="1051" t="s">
        <v>1981</v>
      </c>
      <c r="D986" s="1052"/>
      <c r="E986" s="1053"/>
    </row>
    <row r="987" spans="3:24" x14ac:dyDescent="0.35">
      <c r="C987" s="345" t="s">
        <v>820</v>
      </c>
      <c r="D987" s="346" t="s">
        <v>381</v>
      </c>
      <c r="E987" s="302" t="s">
        <v>817</v>
      </c>
    </row>
    <row r="988" spans="3:24" x14ac:dyDescent="0.35">
      <c r="C988" s="347" t="s">
        <v>821</v>
      </c>
      <c r="D988" s="300" t="s">
        <v>120</v>
      </c>
      <c r="E988" s="302" t="s">
        <v>817</v>
      </c>
    </row>
    <row r="989" spans="3:24" x14ac:dyDescent="0.35">
      <c r="C989" s="347" t="s">
        <v>833</v>
      </c>
      <c r="D989" s="300" t="s">
        <v>120</v>
      </c>
      <c r="E989" s="302" t="s">
        <v>817</v>
      </c>
    </row>
    <row r="990" spans="3:24" x14ac:dyDescent="0.35">
      <c r="C990" s="347" t="s">
        <v>839</v>
      </c>
      <c r="D990" s="300" t="s">
        <v>45</v>
      </c>
      <c r="E990" s="302" t="s">
        <v>817</v>
      </c>
    </row>
    <row r="991" spans="3:24" x14ac:dyDescent="0.35">
      <c r="C991" s="347" t="s">
        <v>845</v>
      </c>
      <c r="D991" s="300" t="s">
        <v>120</v>
      </c>
      <c r="E991" s="302" t="s">
        <v>817</v>
      </c>
    </row>
    <row r="992" spans="3:24" x14ac:dyDescent="0.35">
      <c r="C992" s="347" t="s">
        <v>848</v>
      </c>
      <c r="D992" s="300" t="s">
        <v>45</v>
      </c>
      <c r="E992" s="302" t="s">
        <v>817</v>
      </c>
    </row>
    <row r="993" spans="3:5" x14ac:dyDescent="0.35">
      <c r="C993" s="347" t="s">
        <v>856</v>
      </c>
      <c r="D993" s="300" t="s">
        <v>45</v>
      </c>
      <c r="E993" s="302" t="s">
        <v>817</v>
      </c>
    </row>
    <row r="994" spans="3:5" x14ac:dyDescent="0.35">
      <c r="C994" s="347" t="s">
        <v>860</v>
      </c>
      <c r="D994" s="300" t="s">
        <v>224</v>
      </c>
      <c r="E994" s="302" t="s">
        <v>817</v>
      </c>
    </row>
    <row r="995" spans="3:5" x14ac:dyDescent="0.35">
      <c r="C995" s="347" t="s">
        <v>898</v>
      </c>
      <c r="D995" s="300" t="s">
        <v>438</v>
      </c>
      <c r="E995" s="302" t="s">
        <v>894</v>
      </c>
    </row>
    <row r="996" spans="3:5" x14ac:dyDescent="0.35">
      <c r="C996" s="348" t="s">
        <v>1201</v>
      </c>
      <c r="D996" s="349" t="s">
        <v>49</v>
      </c>
      <c r="E996" s="302" t="s">
        <v>1416</v>
      </c>
    </row>
    <row r="997" spans="3:5" x14ac:dyDescent="0.35">
      <c r="C997" s="348" t="s">
        <v>1211</v>
      </c>
      <c r="D997" s="349" t="s">
        <v>65</v>
      </c>
      <c r="E997" s="302" t="s">
        <v>1982</v>
      </c>
    </row>
    <row r="998" spans="3:5" x14ac:dyDescent="0.35">
      <c r="C998" s="348" t="s">
        <v>1225</v>
      </c>
      <c r="D998" s="349" t="s">
        <v>45</v>
      </c>
      <c r="E998" s="302" t="s">
        <v>1982</v>
      </c>
    </row>
    <row r="999" spans="3:5" x14ac:dyDescent="0.35">
      <c r="C999" s="350" t="s">
        <v>1257</v>
      </c>
      <c r="D999" s="349" t="s">
        <v>49</v>
      </c>
      <c r="E999" s="302" t="s">
        <v>1416</v>
      </c>
    </row>
    <row r="1000" spans="3:5" x14ac:dyDescent="0.35">
      <c r="C1000" s="348" t="s">
        <v>1291</v>
      </c>
      <c r="D1000" s="349" t="s">
        <v>438</v>
      </c>
      <c r="E1000" s="302" t="s">
        <v>1983</v>
      </c>
    </row>
    <row r="1001" spans="3:5" x14ac:dyDescent="0.35">
      <c r="C1001" s="348" t="s">
        <v>1295</v>
      </c>
      <c r="D1001" s="349" t="s">
        <v>440</v>
      </c>
      <c r="E1001" s="302" t="s">
        <v>1984</v>
      </c>
    </row>
    <row r="1002" spans="3:5" x14ac:dyDescent="0.35">
      <c r="C1002" s="348" t="s">
        <v>1300</v>
      </c>
      <c r="D1002" s="349" t="s">
        <v>346</v>
      </c>
      <c r="E1002" s="302" t="s">
        <v>1984</v>
      </c>
    </row>
    <row r="1003" spans="3:5" x14ac:dyDescent="0.35">
      <c r="C1003" s="347" t="s">
        <v>1423</v>
      </c>
      <c r="D1003" s="349" t="s">
        <v>501</v>
      </c>
      <c r="E1003" s="308" t="s">
        <v>1411</v>
      </c>
    </row>
    <row r="1004" spans="3:5" x14ac:dyDescent="0.35">
      <c r="C1004" s="347" t="s">
        <v>1427</v>
      </c>
      <c r="D1004" s="349" t="s">
        <v>45</v>
      </c>
      <c r="E1004" s="302" t="s">
        <v>1416</v>
      </c>
    </row>
    <row r="1005" spans="3:5" x14ac:dyDescent="0.35">
      <c r="C1005" s="347" t="s">
        <v>1434</v>
      </c>
      <c r="D1005" s="349" t="s">
        <v>45</v>
      </c>
      <c r="E1005" s="302" t="s">
        <v>1416</v>
      </c>
    </row>
    <row r="1006" spans="3:5" x14ac:dyDescent="0.35">
      <c r="C1006" s="347" t="s">
        <v>1462</v>
      </c>
      <c r="D1006" s="349" t="s">
        <v>45</v>
      </c>
      <c r="E1006" s="302" t="s">
        <v>1454</v>
      </c>
    </row>
    <row r="1007" spans="3:5" x14ac:dyDescent="0.35">
      <c r="C1007" s="347" t="s">
        <v>1466</v>
      </c>
      <c r="D1007" s="349" t="s">
        <v>189</v>
      </c>
      <c r="E1007" s="302" t="s">
        <v>1454</v>
      </c>
    </row>
    <row r="1008" spans="3:5" x14ac:dyDescent="0.35">
      <c r="C1008" s="347" t="s">
        <v>1472</v>
      </c>
      <c r="D1008" s="349" t="s">
        <v>685</v>
      </c>
      <c r="E1008" s="302" t="s">
        <v>1454</v>
      </c>
    </row>
    <row r="1009" spans="3:5" x14ac:dyDescent="0.35">
      <c r="C1009" s="347" t="s">
        <v>1477</v>
      </c>
      <c r="D1009" s="349" t="s">
        <v>45</v>
      </c>
      <c r="E1009" s="302" t="s">
        <v>1454</v>
      </c>
    </row>
    <row r="1010" spans="3:5" x14ac:dyDescent="0.35">
      <c r="C1010" s="347" t="s">
        <v>1482</v>
      </c>
      <c r="D1010" s="349" t="s">
        <v>1483</v>
      </c>
      <c r="E1010" s="302" t="s">
        <v>1470</v>
      </c>
    </row>
    <row r="1011" spans="3:5" ht="28" x14ac:dyDescent="0.35">
      <c r="C1011" s="347" t="s">
        <v>1488</v>
      </c>
      <c r="D1011" s="351" t="s">
        <v>1985</v>
      </c>
      <c r="E1011" s="302" t="s">
        <v>1476</v>
      </c>
    </row>
    <row r="1012" spans="3:5" x14ac:dyDescent="0.35">
      <c r="C1012" s="347" t="s">
        <v>1495</v>
      </c>
      <c r="D1012" s="349" t="s">
        <v>1496</v>
      </c>
      <c r="E1012" s="302" t="s">
        <v>1470</v>
      </c>
    </row>
    <row r="1013" spans="3:5" x14ac:dyDescent="0.35">
      <c r="C1013" s="347" t="s">
        <v>1501</v>
      </c>
      <c r="D1013" s="349" t="s">
        <v>826</v>
      </c>
      <c r="E1013" s="302" t="s">
        <v>817</v>
      </c>
    </row>
    <row r="1014" spans="3:5" x14ac:dyDescent="0.35">
      <c r="C1014" s="347" t="s">
        <v>1506</v>
      </c>
      <c r="D1014" s="349" t="s">
        <v>919</v>
      </c>
      <c r="E1014" s="302" t="s">
        <v>817</v>
      </c>
    </row>
    <row r="1015" spans="3:5" x14ac:dyDescent="0.35">
      <c r="C1015" s="347" t="s">
        <v>1509</v>
      </c>
      <c r="D1015" s="349" t="s">
        <v>45</v>
      </c>
      <c r="E1015" s="302" t="s">
        <v>817</v>
      </c>
    </row>
    <row r="1016" spans="3:5" x14ac:dyDescent="0.35">
      <c r="C1016" s="347" t="s">
        <v>1527</v>
      </c>
      <c r="D1016" s="349" t="s">
        <v>473</v>
      </c>
      <c r="E1016" s="302" t="s">
        <v>817</v>
      </c>
    </row>
    <row r="1017" spans="3:5" x14ac:dyDescent="0.35">
      <c r="C1017" s="347" t="s">
        <v>1530</v>
      </c>
      <c r="D1017" s="349" t="s">
        <v>45</v>
      </c>
      <c r="E1017" s="302" t="s">
        <v>817</v>
      </c>
    </row>
    <row r="1018" spans="3:5" x14ac:dyDescent="0.35">
      <c r="C1018" s="347" t="s">
        <v>1533</v>
      </c>
      <c r="D1018" s="349" t="s">
        <v>976</v>
      </c>
      <c r="E1018" s="302" t="s">
        <v>1525</v>
      </c>
    </row>
    <row r="1019" spans="3:5" ht="25" x14ac:dyDescent="0.35">
      <c r="C1019" s="348" t="s">
        <v>1537</v>
      </c>
      <c r="D1019" s="352" t="s">
        <v>1538</v>
      </c>
      <c r="E1019" s="308" t="s">
        <v>1529</v>
      </c>
    </row>
    <row r="1020" spans="3:5" x14ac:dyDescent="0.35">
      <c r="C1020" s="348" t="s">
        <v>1544</v>
      </c>
      <c r="D1020" s="353" t="s">
        <v>1483</v>
      </c>
      <c r="E1020" s="308" t="s">
        <v>1531</v>
      </c>
    </row>
    <row r="1021" spans="3:5" x14ac:dyDescent="0.35">
      <c r="C1021" s="348" t="s">
        <v>1550</v>
      </c>
      <c r="D1021" s="353" t="s">
        <v>346</v>
      </c>
      <c r="E1021" s="308" t="s">
        <v>1535</v>
      </c>
    </row>
    <row r="1022" spans="3:5" x14ac:dyDescent="0.35">
      <c r="C1022" s="348" t="s">
        <v>1562</v>
      </c>
      <c r="D1022" s="353" t="s">
        <v>49</v>
      </c>
      <c r="E1022" s="302" t="s">
        <v>1554</v>
      </c>
    </row>
    <row r="1023" spans="3:5" x14ac:dyDescent="0.35">
      <c r="C1023" s="348" t="s">
        <v>1576</v>
      </c>
      <c r="D1023" s="353" t="s">
        <v>45</v>
      </c>
      <c r="E1023" s="302" t="s">
        <v>1570</v>
      </c>
    </row>
    <row r="1024" spans="3:5" x14ac:dyDescent="0.35">
      <c r="C1024" s="348" t="s">
        <v>1583</v>
      </c>
      <c r="D1024" s="353" t="s">
        <v>919</v>
      </c>
      <c r="E1024" s="302" t="s">
        <v>1570</v>
      </c>
    </row>
    <row r="1025" spans="3:5" x14ac:dyDescent="0.35">
      <c r="C1025" s="348" t="s">
        <v>1587</v>
      </c>
      <c r="D1025" s="353" t="s">
        <v>438</v>
      </c>
      <c r="E1025" s="302" t="s">
        <v>1578</v>
      </c>
    </row>
    <row r="1026" spans="3:5" x14ac:dyDescent="0.35">
      <c r="C1026" s="348" t="s">
        <v>1637</v>
      </c>
      <c r="D1026" s="353" t="s">
        <v>65</v>
      </c>
      <c r="E1026" s="308" t="s">
        <v>1630</v>
      </c>
    </row>
    <row r="1027" spans="3:5" x14ac:dyDescent="0.35">
      <c r="C1027" s="348" t="s">
        <v>1661</v>
      </c>
      <c r="D1027" s="353" t="s">
        <v>224</v>
      </c>
      <c r="E1027" s="302" t="s">
        <v>1650</v>
      </c>
    </row>
    <row r="1028" spans="3:5" x14ac:dyDescent="0.35">
      <c r="C1028" s="347" t="s">
        <v>1666</v>
      </c>
      <c r="D1028" s="349" t="s">
        <v>120</v>
      </c>
      <c r="E1028" s="302" t="s">
        <v>1655</v>
      </c>
    </row>
    <row r="1029" spans="3:5" x14ac:dyDescent="0.35">
      <c r="C1029" s="347" t="s">
        <v>1838</v>
      </c>
      <c r="D1029" s="349" t="s">
        <v>976</v>
      </c>
      <c r="E1029" s="302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636" priority="1" operator="containsText" text="Yes">
      <formula>NOT(ISERROR(SEARCH("Yes",F10)))</formula>
    </cfRule>
    <cfRule type="containsText" dxfId="635" priority="2" operator="containsText" text="No">
      <formula>NOT(ISERROR(SEARCH("No",F10)))</formula>
    </cfRule>
  </conditionalFormatting>
  <conditionalFormatting sqref="S9:T85">
    <cfRule type="duplicateValues" dxfId="634" priority="42"/>
  </conditionalFormatting>
  <conditionalFormatting sqref="S86:T127">
    <cfRule type="duplicateValues" dxfId="633" priority="44"/>
  </conditionalFormatting>
  <conditionalFormatting sqref="S520:T521">
    <cfRule type="duplicateValues" dxfId="632" priority="19"/>
  </conditionalFormatting>
  <conditionalFormatting sqref="S632:T684">
    <cfRule type="duplicateValues" dxfId="631" priority="16"/>
  </conditionalFormatting>
  <conditionalFormatting sqref="U9:V85">
    <cfRule type="duplicateValues" dxfId="630" priority="43"/>
  </conditionalFormatting>
  <conditionalFormatting sqref="U86:V127">
    <cfRule type="duplicateValues" dxfId="629" priority="45"/>
  </conditionalFormatting>
  <conditionalFormatting sqref="U520:V521">
    <cfRule type="duplicateValues" dxfId="628" priority="20"/>
  </conditionalFormatting>
  <conditionalFormatting sqref="U632:V684">
    <cfRule type="duplicateValues" dxfId="627" priority="15"/>
  </conditionalFormatting>
  <conditionalFormatting sqref="W129:W231">
    <cfRule type="containsText" dxfId="626" priority="7" operator="containsText" text="11,LT,RC">
      <formula>NOT(ISERROR(SEARCH("11,LT,RC",W129)))</formula>
    </cfRule>
    <cfRule type="containsText" dxfId="625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624" priority="17" operator="containsText" text="11,LT,RC">
      <formula>NOT(ISERROR(SEARCH("11,LT,RC",W244)))</formula>
    </cfRule>
    <cfRule type="containsText" dxfId="623" priority="18" operator="containsText" text="text">
      <formula>NOT(ISERROR(SEARCH("text",W244)))</formula>
    </cfRule>
  </conditionalFormatting>
  <conditionalFormatting sqref="W545:W563">
    <cfRule type="containsText" dxfId="622" priority="3" operator="containsText" text="11,LT,RC">
      <formula>NOT(ISERROR(SEARCH("11,LT,RC",W545)))</formula>
    </cfRule>
    <cfRule type="containsText" dxfId="621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620" priority="13" operator="containsText" text="11,LT,RC">
      <formula>NOT(ISERROR(SEARCH("11,LT,RC",V743)))</formula>
    </cfRule>
    <cfRule type="containsText" dxfId="619" priority="14" operator="containsText" text="text">
      <formula>NOT(ISERROR(SEARCH("text",V743)))</formula>
    </cfRule>
  </conditionalFormatting>
  <conditionalFormatting sqref="W758">
    <cfRule type="containsText" dxfId="618" priority="11" operator="containsText" text="11,LT,RC">
      <formula>NOT(ISERROR(SEARCH("11,LT,RC",W758)))</formula>
    </cfRule>
    <cfRule type="containsText" dxfId="617" priority="12" operator="containsText" text="text">
      <formula>NOT(ISERROR(SEARCH("text",W758)))</formula>
    </cfRule>
  </conditionalFormatting>
  <conditionalFormatting sqref="AD128:AD156">
    <cfRule type="containsText" dxfId="616" priority="27" operator="containsText" text="11,LT,RC">
      <formula>NOT(ISERROR(SEARCH("11,LT,RC",AD128)))</formula>
    </cfRule>
    <cfRule type="containsText" dxfId="615" priority="28" operator="containsText" text="text">
      <formula>NOT(ISERROR(SEARCH("text",AD128)))</formula>
    </cfRule>
  </conditionalFormatting>
  <conditionalFormatting sqref="AH128:AH151 AH153 AH155:AH156">
    <cfRule type="notContainsBlanks" dxfId="614" priority="29">
      <formula>LEN(TRIM(AH128))&gt;0</formula>
    </cfRule>
    <cfRule type="containsText" dxfId="613" priority="30" operator="containsText" text="11,LT,RC">
      <formula>NOT(ISERROR(SEARCH("11,LT,RC",AH128)))</formula>
    </cfRule>
    <cfRule type="containsText" dxfId="612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51"/>
  <sheetViews>
    <sheetView zoomScale="84" zoomScaleNormal="70" workbookViewId="0">
      <pane xSplit="5" ySplit="3" topLeftCell="F119" activePane="bottomRight" state="frozen"/>
      <selection pane="topRight" activeCell="F1" sqref="F1"/>
      <selection pane="bottomLeft" activeCell="A4" sqref="A4"/>
      <selection pane="bottomRight" activeCell="L152" sqref="L152"/>
    </sheetView>
  </sheetViews>
  <sheetFormatPr defaultColWidth="9.1796875" defaultRowHeight="14.5" x14ac:dyDescent="0.35"/>
  <cols>
    <col min="1" max="1" width="7.453125" style="375" customWidth="1"/>
    <col min="2" max="2" width="9.1796875" style="375"/>
    <col min="3" max="3" width="11" style="375" customWidth="1"/>
    <col min="4" max="4" width="14.453125" style="375" customWidth="1"/>
    <col min="5" max="5" width="13.453125" style="375" customWidth="1"/>
    <col min="6" max="6" width="12.453125" style="375" customWidth="1"/>
    <col min="7" max="7" width="12.7265625" style="375" customWidth="1"/>
    <col min="8" max="8" width="9.54296875" style="375" bestFit="1" customWidth="1"/>
    <col min="9" max="9" width="33" style="375" bestFit="1" customWidth="1"/>
    <col min="10" max="10" width="23.7265625" style="375" customWidth="1"/>
    <col min="11" max="11" width="24.54296875" style="375" bestFit="1" customWidth="1"/>
    <col min="12" max="12" width="6.453125" style="375" customWidth="1"/>
    <col min="13" max="13" width="18.1796875" style="375" customWidth="1"/>
    <col min="14" max="15" width="0" style="304" hidden="1" customWidth="1"/>
    <col min="16" max="16384" width="9.1796875" style="304"/>
  </cols>
  <sheetData>
    <row r="1" spans="1:17" ht="15.5" x14ac:dyDescent="0.35">
      <c r="A1" s="1101" t="s">
        <v>1986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3"/>
      <c r="M1" s="1104"/>
    </row>
    <row r="2" spans="1:17" ht="15.5" x14ac:dyDescent="0.35">
      <c r="A2" s="1105" t="s">
        <v>2088</v>
      </c>
      <c r="B2" s="1106"/>
      <c r="C2" s="1106"/>
      <c r="D2" s="1106"/>
      <c r="E2" s="1106"/>
      <c r="F2" s="1106"/>
      <c r="G2" s="1106"/>
      <c r="H2" s="1106"/>
      <c r="I2" s="1106"/>
      <c r="J2" s="1106"/>
      <c r="K2" s="1106"/>
      <c r="L2" s="1107"/>
      <c r="M2" s="1108"/>
    </row>
    <row r="3" spans="1:17" ht="16" thickBot="1" x14ac:dyDescent="0.4">
      <c r="A3" s="1109" t="s">
        <v>2089</v>
      </c>
      <c r="B3" s="1110"/>
      <c r="C3" s="1110"/>
      <c r="D3" s="1110"/>
      <c r="E3" s="1110"/>
      <c r="F3" s="1110"/>
      <c r="G3" s="1110"/>
      <c r="H3" s="1110"/>
      <c r="I3" s="1110"/>
      <c r="J3" s="1110"/>
      <c r="K3" s="1111"/>
      <c r="L3" s="383"/>
      <c r="M3" s="384">
        <f ca="1">NOW()</f>
        <v>46147.643782870371</v>
      </c>
    </row>
    <row r="4" spans="1:17" ht="29.5" thickBot="1" x14ac:dyDescent="0.4">
      <c r="A4" s="385" t="s">
        <v>2090</v>
      </c>
      <c r="B4" s="386" t="s">
        <v>2091</v>
      </c>
      <c r="C4" s="387" t="s">
        <v>2092</v>
      </c>
      <c r="D4" s="386" t="s">
        <v>2093</v>
      </c>
      <c r="E4" s="386" t="s">
        <v>2094</v>
      </c>
      <c r="F4" s="388" t="s">
        <v>2095</v>
      </c>
      <c r="G4" s="388" t="s">
        <v>2096</v>
      </c>
      <c r="H4" s="388" t="s">
        <v>2097</v>
      </c>
      <c r="I4" s="386" t="s">
        <v>2098</v>
      </c>
      <c r="J4" s="386" t="s">
        <v>2099</v>
      </c>
      <c r="K4" s="386" t="s">
        <v>2100</v>
      </c>
      <c r="L4" s="389" t="s">
        <v>2101</v>
      </c>
      <c r="M4" s="390" t="s">
        <v>43</v>
      </c>
      <c r="Q4" s="391"/>
    </row>
    <row r="5" spans="1:17" ht="15" thickBot="1" x14ac:dyDescent="0.4">
      <c r="A5" s="392">
        <v>1</v>
      </c>
      <c r="B5" s="393">
        <v>1</v>
      </c>
      <c r="C5" s="393" t="s">
        <v>1651</v>
      </c>
      <c r="D5" s="393" t="str">
        <f>VLOOKUP(C5,'[1]FDN Details (2)'!C63:Z541,2,0)</f>
        <v>A+3</v>
      </c>
      <c r="E5" s="393" t="str">
        <f>VLOOKUP(C5,'[1]FDN Details (2)'!C63:Z541,15,0)</f>
        <v>DFR</v>
      </c>
      <c r="F5" s="394">
        <f>VLOOKUP(C5,'[1]FDN Details (2)'!C63:Z541,17,0)</f>
        <v>45902</v>
      </c>
      <c r="G5" s="394">
        <f>VLOOKUP(C5,'[1]FDN Details (2)'!C63:Z541,18,0)</f>
        <v>45915</v>
      </c>
      <c r="H5" s="395">
        <f>G5-F5</f>
        <v>13</v>
      </c>
      <c r="I5" s="396" t="str">
        <f>VLOOKUP(C5,'[1]FDN Details (2)'!C63:Z541,24,0)</f>
        <v>Balaji Enterprises</v>
      </c>
      <c r="J5" s="397" t="s">
        <v>2102</v>
      </c>
      <c r="K5" s="397" t="s">
        <v>2102</v>
      </c>
      <c r="L5" s="398">
        <v>1</v>
      </c>
      <c r="M5" s="399" t="s">
        <v>2103</v>
      </c>
      <c r="O5" s="304">
        <v>1</v>
      </c>
    </row>
    <row r="6" spans="1:17" ht="8" customHeight="1" thickBot="1" x14ac:dyDescent="0.4">
      <c r="A6" s="400"/>
      <c r="B6" s="401"/>
      <c r="C6" s="401"/>
      <c r="D6" s="401"/>
      <c r="E6" s="401"/>
      <c r="F6" s="402"/>
      <c r="G6" s="402"/>
      <c r="H6" s="403"/>
      <c r="I6" s="404"/>
      <c r="J6" s="405"/>
      <c r="K6" s="405"/>
      <c r="L6" s="406"/>
      <c r="M6" s="407"/>
    </row>
    <row r="7" spans="1:17" ht="15" thickBot="1" x14ac:dyDescent="0.4">
      <c r="A7" s="392">
        <v>2</v>
      </c>
      <c r="B7" s="393">
        <v>1</v>
      </c>
      <c r="C7" s="393" t="s">
        <v>1656</v>
      </c>
      <c r="D7" s="393" t="str">
        <f>VLOOKUP(C7,'[1]FDN Details (2)'!C64:Z542,2,0)</f>
        <v>A+6</v>
      </c>
      <c r="E7" s="393" t="str">
        <f>VLOOKUP(C7,'[1]FDN Details (2)'!C64:Z542,15,0)</f>
        <v>DFR</v>
      </c>
      <c r="F7" s="394">
        <f>VLOOKUP(C7,'[1]FDN Details (2)'!C64:Z542,17,0)</f>
        <v>45909</v>
      </c>
      <c r="G7" s="394">
        <f>VLOOKUP(C7,'[1]FDN Details (2)'!C64:Z542,18,0)</f>
        <v>45933</v>
      </c>
      <c r="H7" s="395">
        <f t="shared" ref="H7:H15" si="0">G7-F7</f>
        <v>24</v>
      </c>
      <c r="I7" s="396" t="str">
        <f>VLOOKUP(C7,'[1]FDN Details (2)'!C64:Z542,24,0)</f>
        <v>Balaji Enterprises</v>
      </c>
      <c r="J7" s="397" t="s">
        <v>2102</v>
      </c>
      <c r="K7" s="393" t="s">
        <v>2104</v>
      </c>
      <c r="L7" s="1089">
        <f>COUNTA(C7:C15)</f>
        <v>9</v>
      </c>
      <c r="M7" s="1092" t="s">
        <v>2105</v>
      </c>
      <c r="O7" s="304">
        <v>2</v>
      </c>
    </row>
    <row r="8" spans="1:17" ht="15" thickBot="1" x14ac:dyDescent="0.4">
      <c r="A8" s="392">
        <v>3</v>
      </c>
      <c r="B8" s="393">
        <v>2</v>
      </c>
      <c r="C8" s="393" t="s">
        <v>1602</v>
      </c>
      <c r="D8" s="393" t="str">
        <f>VLOOKUP(C8,'[1]FDN Details (2)'!C55:Z533,2,0)</f>
        <v>A+0</v>
      </c>
      <c r="E8" s="393" t="str">
        <f>VLOOKUP(C8,'[1]FDN Details (2)'!C55:Z533,15,0)</f>
        <v>WFR</v>
      </c>
      <c r="F8" s="394">
        <f>VLOOKUP(C8,'[1]FDN Details (2)'!C55:Z533,17,0)</f>
        <v>45931</v>
      </c>
      <c r="G8" s="394">
        <f>VLOOKUP(C8,'[1]FDN Details (2)'!C55:Z533,18,0)</f>
        <v>45937</v>
      </c>
      <c r="H8" s="395">
        <f t="shared" si="0"/>
        <v>6</v>
      </c>
      <c r="I8" s="396" t="str">
        <f>VLOOKUP(C8,'[1]FDN Details (2)'!C55:Z533,24,0)</f>
        <v>R.K . Enterprises</v>
      </c>
      <c r="J8" s="397" t="s">
        <v>2102</v>
      </c>
      <c r="K8" s="393" t="s">
        <v>2104</v>
      </c>
      <c r="L8" s="1090"/>
      <c r="M8" s="1093"/>
      <c r="O8" s="304">
        <v>3</v>
      </c>
    </row>
    <row r="9" spans="1:17" ht="15" thickBot="1" x14ac:dyDescent="0.4">
      <c r="A9" s="392">
        <v>4</v>
      </c>
      <c r="B9" s="393">
        <v>3</v>
      </c>
      <c r="C9" s="393" t="s">
        <v>1619</v>
      </c>
      <c r="D9" s="393" t="str">
        <f>VLOOKUP(C9,'[1]FDN Details (2)'!C59:Z537,2,0)</f>
        <v>A+6</v>
      </c>
      <c r="E9" s="393" t="str">
        <f>VLOOKUP(C9,'[1]FDN Details (2)'!C59:Z537,15,0)</f>
        <v>WET Paddy</v>
      </c>
      <c r="F9" s="394">
        <f>VLOOKUP(C9,'[1]FDN Details (2)'!C59:Z537,17,0)</f>
        <v>45921</v>
      </c>
      <c r="G9" s="394">
        <f>VLOOKUP(C9,'[1]FDN Details (2)'!C59:Z537,18,0)</f>
        <v>45938</v>
      </c>
      <c r="H9" s="395">
        <f t="shared" si="0"/>
        <v>17</v>
      </c>
      <c r="I9" s="396" t="str">
        <f>VLOOKUP(C9,'[1]FDN Details (2)'!C59:Z537,24,0)</f>
        <v>Balaji Enterprises</v>
      </c>
      <c r="J9" s="397" t="s">
        <v>2102</v>
      </c>
      <c r="K9" s="393" t="s">
        <v>2104</v>
      </c>
      <c r="L9" s="1090"/>
      <c r="M9" s="1093"/>
      <c r="O9" s="304">
        <v>4</v>
      </c>
    </row>
    <row r="10" spans="1:17" ht="15" thickBot="1" x14ac:dyDescent="0.4">
      <c r="A10" s="392">
        <v>5</v>
      </c>
      <c r="B10" s="393">
        <v>4</v>
      </c>
      <c r="C10" s="393" t="s">
        <v>1623</v>
      </c>
      <c r="D10" s="393" t="str">
        <f>VLOOKUP(C10,'[1]FDN Details (2)'!C60:Z538,2,0)</f>
        <v>A+6</v>
      </c>
      <c r="E10" s="393" t="str">
        <f>VLOOKUP(C10,'[1]FDN Details (2)'!C60:Z538,15,0)</f>
        <v>WFR</v>
      </c>
      <c r="F10" s="394">
        <f>VLOOKUP(C10,'[1]FDN Details (2)'!C60:Z538,17,0)</f>
        <v>45907</v>
      </c>
      <c r="G10" s="394">
        <f>VLOOKUP(C10,'[1]FDN Details (2)'!C60:Z538,18,0)</f>
        <v>45945</v>
      </c>
      <c r="H10" s="395">
        <f t="shared" si="0"/>
        <v>38</v>
      </c>
      <c r="I10" s="396" t="str">
        <f>VLOOKUP(C10,'[1]FDN Details (2)'!C60:Z538,24,0)</f>
        <v>Jai Shri Ram Enterprises</v>
      </c>
      <c r="J10" s="397" t="s">
        <v>2102</v>
      </c>
      <c r="K10" s="393" t="s">
        <v>2104</v>
      </c>
      <c r="L10" s="1090"/>
      <c r="M10" s="1093"/>
      <c r="O10" s="304">
        <v>5</v>
      </c>
    </row>
    <row r="11" spans="1:17" ht="15" thickBot="1" x14ac:dyDescent="0.4">
      <c r="A11" s="392">
        <v>6</v>
      </c>
      <c r="B11" s="393">
        <v>5</v>
      </c>
      <c r="C11" s="393" t="s">
        <v>1573</v>
      </c>
      <c r="D11" s="393" t="str">
        <f>VLOOKUP(C11,'[1]FDN Details (2)'!C53:Z531,2,0)</f>
        <v>A+0</v>
      </c>
      <c r="E11" s="393" t="str">
        <f>VLOOKUP(C11,'[1]FDN Details (2)'!C53:Z531,15,0)</f>
        <v>WFR</v>
      </c>
      <c r="F11" s="394">
        <f>VLOOKUP(C11,'[1]FDN Details (2)'!C53:Z531,17,0)</f>
        <v>45924</v>
      </c>
      <c r="G11" s="394">
        <f>VLOOKUP(C11,'[1]FDN Details (2)'!C53:Z531,18,0)</f>
        <v>45946</v>
      </c>
      <c r="H11" s="395">
        <f t="shared" si="0"/>
        <v>22</v>
      </c>
      <c r="I11" s="396" t="str">
        <f>VLOOKUP(C11,'[1]FDN Details (2)'!C53:Z531,24,0)</f>
        <v>Pawan enterprises</v>
      </c>
      <c r="J11" s="397" t="s">
        <v>2102</v>
      </c>
      <c r="K11" s="393" t="s">
        <v>2104</v>
      </c>
      <c r="L11" s="1090"/>
      <c r="M11" s="1093"/>
      <c r="O11" s="304">
        <v>6</v>
      </c>
    </row>
    <row r="12" spans="1:17" ht="15" thickBot="1" x14ac:dyDescent="0.4">
      <c r="A12" s="392">
        <v>7</v>
      </c>
      <c r="B12" s="393">
        <v>6</v>
      </c>
      <c r="C12" s="393" t="s">
        <v>1558</v>
      </c>
      <c r="D12" s="393" t="str">
        <f>VLOOKUP(C12,'[1]FDN Details (2)'!C49:Z527,2,0)</f>
        <v>A+6</v>
      </c>
      <c r="E12" s="393" t="str">
        <f>VLOOKUP(C12,'[1]FDN Details (2)'!C49:Z527,15,0)</f>
        <v>DFR</v>
      </c>
      <c r="F12" s="394">
        <f>VLOOKUP(C12,'[1]FDN Details (2)'!C49:Z527,17,0)</f>
        <v>45938</v>
      </c>
      <c r="G12" s="394">
        <f>VLOOKUP(C12,'[1]FDN Details (2)'!C49:Z527,18,0)</f>
        <v>45949</v>
      </c>
      <c r="H12" s="395">
        <f t="shared" si="0"/>
        <v>11</v>
      </c>
      <c r="I12" s="396" t="str">
        <f>VLOOKUP(C12,'[1]FDN Details (2)'!C49:Z527,24,0)</f>
        <v>Balaji Enterprises</v>
      </c>
      <c r="J12" s="397" t="s">
        <v>2102</v>
      </c>
      <c r="K12" s="393" t="s">
        <v>2104</v>
      </c>
      <c r="L12" s="1090"/>
      <c r="M12" s="1093"/>
      <c r="O12" s="304">
        <v>7</v>
      </c>
    </row>
    <row r="13" spans="1:17" ht="15" thickBot="1" x14ac:dyDescent="0.4">
      <c r="A13" s="392">
        <v>8</v>
      </c>
      <c r="B13" s="393">
        <v>7</v>
      </c>
      <c r="C13" s="581" t="s">
        <v>1607</v>
      </c>
      <c r="D13" s="393" t="str">
        <f>VLOOKUP(C13,'[1]FDN Details (2)'!C57:Z535,2,0)</f>
        <v>A+9</v>
      </c>
      <c r="E13" s="393" t="str">
        <f>VLOOKUP(C13,'[1]FDN Details (2)'!C57:Z535,15,0)</f>
        <v>DFR</v>
      </c>
      <c r="F13" s="394">
        <f>VLOOKUP(C13,'[1]FDN Details (2)'!C57:Z535,17,0)</f>
        <v>45938</v>
      </c>
      <c r="G13" s="394">
        <f>VLOOKUP(C13,'[1]FDN Details (2)'!C57:Z535,18,0)</f>
        <v>45949</v>
      </c>
      <c r="H13" s="395">
        <f t="shared" si="0"/>
        <v>11</v>
      </c>
      <c r="I13" s="396" t="str">
        <f>VLOOKUP(C13,'[1]FDN Details (2)'!C57:Z535,24,0)</f>
        <v>R.K . Enterprises</v>
      </c>
      <c r="J13" s="397" t="s">
        <v>2102</v>
      </c>
      <c r="K13" s="393" t="s">
        <v>2104</v>
      </c>
      <c r="L13" s="1090"/>
      <c r="M13" s="1093"/>
      <c r="O13" s="304">
        <v>8</v>
      </c>
      <c r="P13" s="304" t="s">
        <v>2360</v>
      </c>
    </row>
    <row r="14" spans="1:17" ht="15" thickBot="1" x14ac:dyDescent="0.4">
      <c r="A14" s="392">
        <v>9</v>
      </c>
      <c r="B14" s="393">
        <v>8</v>
      </c>
      <c r="C14" s="393" t="s">
        <v>1591</v>
      </c>
      <c r="D14" s="393" t="str">
        <f>VLOOKUP(C14,'[1]FDN Details (2)'!C54:Z532,2,0)</f>
        <v>A+0</v>
      </c>
      <c r="E14" s="393" t="str">
        <f>VLOOKUP(C14,'[1]FDN Details (2)'!C54:Z532,15,0)</f>
        <v>WFR</v>
      </c>
      <c r="F14" s="394">
        <f>VLOOKUP(C14,'[1]FDN Details (2)'!C54:Z532,17,0)</f>
        <v>45940</v>
      </c>
      <c r="G14" s="394">
        <f>VLOOKUP(C14,'[1]FDN Details (2)'!C54:Z532,18,0)</f>
        <v>45955</v>
      </c>
      <c r="H14" s="395">
        <f t="shared" si="0"/>
        <v>15</v>
      </c>
      <c r="I14" s="396" t="str">
        <f>VLOOKUP(C14,'[1]FDN Details (2)'!C54:Z532,24,0)</f>
        <v>Jai Shri Ram Enterprises</v>
      </c>
      <c r="J14" s="397" t="s">
        <v>2102</v>
      </c>
      <c r="K14" s="393" t="s">
        <v>2104</v>
      </c>
      <c r="L14" s="1090"/>
      <c r="M14" s="1093"/>
      <c r="O14" s="304">
        <v>9</v>
      </c>
    </row>
    <row r="15" spans="1:17" ht="15" thickBot="1" x14ac:dyDescent="0.4">
      <c r="A15" s="392">
        <v>10</v>
      </c>
      <c r="B15" s="393">
        <v>9</v>
      </c>
      <c r="C15" s="393" t="s">
        <v>1681</v>
      </c>
      <c r="D15" s="393" t="str">
        <f>VLOOKUP(C15,'[1]FDN Details (2)'!C68:Z546,2,0)</f>
        <v>A+3</v>
      </c>
      <c r="E15" s="393" t="str">
        <f>VLOOKUP(C15,'[1]FDN Details (2)'!C68:Z546,15,0)</f>
        <v>DFR</v>
      </c>
      <c r="F15" s="394">
        <f>VLOOKUP(C15,'[1]FDN Details (2)'!C68:Z546,17,0)</f>
        <v>45941</v>
      </c>
      <c r="G15" s="394">
        <f>VLOOKUP(C15,'[1]FDN Details (2)'!C68:Z546,18,0)</f>
        <v>45958</v>
      </c>
      <c r="H15" s="395">
        <f t="shared" si="0"/>
        <v>17</v>
      </c>
      <c r="I15" s="396" t="str">
        <f>VLOOKUP(C15,'[1]FDN Details (2)'!C68:Z546,24,0)</f>
        <v>Rajiya Infra.</v>
      </c>
      <c r="J15" s="397" t="s">
        <v>2102</v>
      </c>
      <c r="K15" s="393" t="s">
        <v>2104</v>
      </c>
      <c r="L15" s="1091"/>
      <c r="M15" s="1094"/>
      <c r="O15" s="304">
        <v>10</v>
      </c>
    </row>
    <row r="16" spans="1:17" ht="5" customHeight="1" thickBot="1" x14ac:dyDescent="0.4">
      <c r="A16" s="400"/>
      <c r="B16" s="401"/>
      <c r="C16" s="401"/>
      <c r="D16" s="401"/>
      <c r="E16" s="401"/>
      <c r="F16" s="402"/>
      <c r="G16" s="402"/>
      <c r="H16" s="403"/>
      <c r="I16" s="404"/>
      <c r="J16" s="405"/>
      <c r="K16" s="401"/>
      <c r="L16" s="278"/>
      <c r="M16" s="408"/>
    </row>
    <row r="17" spans="1:16" ht="15" thickBot="1" x14ac:dyDescent="0.4">
      <c r="A17" s="392">
        <v>11</v>
      </c>
      <c r="B17" s="393">
        <v>1</v>
      </c>
      <c r="C17" s="393" t="s">
        <v>1517</v>
      </c>
      <c r="D17" s="393" t="str">
        <f>VLOOKUP(C17,'[1]FDN Details (2)'!C46:Z524,2,0)</f>
        <v>A+3</v>
      </c>
      <c r="E17" s="393" t="str">
        <f>VLOOKUP(C17,'[1]FDN Details (2)'!C46:Z524,15,0)</f>
        <v>DFR</v>
      </c>
      <c r="F17" s="394">
        <f>VLOOKUP(C17,'[1]FDN Details (2)'!C46:Z524,17,0)</f>
        <v>45942</v>
      </c>
      <c r="G17" s="394">
        <f>VLOOKUP(C17,'[1]FDN Details (2)'!C46:Z524,18,0)</f>
        <v>45962</v>
      </c>
      <c r="H17" s="395">
        <f t="shared" ref="H17:H46" si="1">G17-F17</f>
        <v>20</v>
      </c>
      <c r="I17" s="396" t="str">
        <f>VLOOKUP(C17,'[1]FDN Details (2)'!C46:Z524,24,0)</f>
        <v>B.L Construction</v>
      </c>
      <c r="J17" s="397" t="s">
        <v>2102</v>
      </c>
      <c r="K17" s="393" t="s">
        <v>2104</v>
      </c>
      <c r="L17" s="1089">
        <f>COUNTA(C17:C46)</f>
        <v>30</v>
      </c>
      <c r="M17" s="1092" t="s">
        <v>2106</v>
      </c>
      <c r="O17" s="304">
        <v>11</v>
      </c>
    </row>
    <row r="18" spans="1:16" ht="15" thickBot="1" x14ac:dyDescent="0.4">
      <c r="A18" s="392">
        <v>12</v>
      </c>
      <c r="B18" s="393">
        <v>2</v>
      </c>
      <c r="C18" s="393" t="s">
        <v>1677</v>
      </c>
      <c r="D18" s="393" t="str">
        <f>VLOOKUP(C18,'[1]FDN Details (2)'!C67:Z545,2,0)</f>
        <v>A+0</v>
      </c>
      <c r="E18" s="393" t="str">
        <f>VLOOKUP(C18,'[1]FDN Details (2)'!C67:Z545,15,0)</f>
        <v>DFR</v>
      </c>
      <c r="F18" s="394">
        <f>VLOOKUP(C18,'[1]FDN Details (2)'!C67:Z545,17,0)</f>
        <v>45942</v>
      </c>
      <c r="G18" s="394">
        <f>VLOOKUP(C18,'[1]FDN Details (2)'!C67:Z545,18,0)</f>
        <v>45962</v>
      </c>
      <c r="H18" s="395">
        <f t="shared" si="1"/>
        <v>20</v>
      </c>
      <c r="I18" s="396" t="str">
        <f>VLOOKUP(C18,'[1]FDN Details (2)'!C67:Z545,24,0)</f>
        <v>Rajiya Infra.</v>
      </c>
      <c r="J18" s="397" t="s">
        <v>2102</v>
      </c>
      <c r="K18" s="393" t="s">
        <v>2104</v>
      </c>
      <c r="L18" s="1090"/>
      <c r="M18" s="1093"/>
      <c r="O18" s="304">
        <v>12</v>
      </c>
    </row>
    <row r="19" spans="1:16" ht="15" thickBot="1" x14ac:dyDescent="0.4">
      <c r="A19" s="392">
        <v>13</v>
      </c>
      <c r="B19" s="393">
        <v>3</v>
      </c>
      <c r="C19" s="393" t="s">
        <v>1520</v>
      </c>
      <c r="D19" s="393" t="str">
        <f>VLOOKUP(C19,'[1]FDN Details (2)'!C47:Z525,2,0)</f>
        <v>A+3</v>
      </c>
      <c r="E19" s="393" t="str">
        <f>VLOOKUP(C19,'[1]FDN Details (2)'!C47:Z525,15,0)</f>
        <v>DFR</v>
      </c>
      <c r="F19" s="394">
        <f>VLOOKUP(C19,'[1]FDN Details (2)'!C47:Z525,17,0)</f>
        <v>45942</v>
      </c>
      <c r="G19" s="394">
        <f>VLOOKUP(C19,'[1]FDN Details (2)'!C47:Z525,18,0)</f>
        <v>45964</v>
      </c>
      <c r="H19" s="395">
        <f t="shared" si="1"/>
        <v>22</v>
      </c>
      <c r="I19" s="396" t="str">
        <f>VLOOKUP(C19,'[1]FDN Details (2)'!C47:Z525,24,0)</f>
        <v>B.L Construction</v>
      </c>
      <c r="J19" s="397" t="s">
        <v>2102</v>
      </c>
      <c r="K19" s="393" t="s">
        <v>2104</v>
      </c>
      <c r="L19" s="1090"/>
      <c r="M19" s="1093"/>
      <c r="O19" s="304">
        <v>13</v>
      </c>
    </row>
    <row r="20" spans="1:16" ht="15" thickBot="1" x14ac:dyDescent="0.4">
      <c r="A20" s="392">
        <v>14</v>
      </c>
      <c r="B20" s="393">
        <v>4</v>
      </c>
      <c r="C20" s="393" t="s">
        <v>1626</v>
      </c>
      <c r="D20" s="393" t="str">
        <f>VLOOKUP(C20,'[1]FDN Details (2)'!C61:Z539,2,0)</f>
        <v>A+9</v>
      </c>
      <c r="E20" s="393" t="str">
        <f>VLOOKUP(C20,'[1]FDN Details (2)'!C61:Z539,15,0)</f>
        <v>WFR</v>
      </c>
      <c r="F20" s="394">
        <f>VLOOKUP(C20,'[1]FDN Details (2)'!C61:Z539,17,0)</f>
        <v>45910</v>
      </c>
      <c r="G20" s="394">
        <f>VLOOKUP(C20,'[1]FDN Details (2)'!C61:Z539,18,0)</f>
        <v>45965</v>
      </c>
      <c r="H20" s="395">
        <f t="shared" si="1"/>
        <v>55</v>
      </c>
      <c r="I20" s="396" t="str">
        <f>VLOOKUP(C20,'[1]FDN Details (2)'!C61:Z539,24,0)</f>
        <v>Jai Shri Ram Enterprises</v>
      </c>
      <c r="J20" s="397" t="s">
        <v>2102</v>
      </c>
      <c r="K20" s="393" t="s">
        <v>2104</v>
      </c>
      <c r="L20" s="1090"/>
      <c r="M20" s="1093"/>
      <c r="O20" s="304">
        <v>14</v>
      </c>
    </row>
    <row r="21" spans="1:16" ht="15" thickBot="1" x14ac:dyDescent="0.4">
      <c r="A21" s="392">
        <v>15</v>
      </c>
      <c r="B21" s="393">
        <v>5</v>
      </c>
      <c r="C21" s="581" t="s">
        <v>1610</v>
      </c>
      <c r="D21" s="393" t="str">
        <f>VLOOKUP(C21,'[1]FDN Details (2)'!C58:Z536,2,0)</f>
        <v>A+0</v>
      </c>
      <c r="E21" s="393" t="str">
        <f>VLOOKUP(C21,'[1]FDN Details (2)'!C58:Z536,15,0)</f>
        <v>WET</v>
      </c>
      <c r="F21" s="394">
        <f>VLOOKUP(C21,'[1]FDN Details (2)'!C58:Z536,17,0)</f>
        <v>45930</v>
      </c>
      <c r="G21" s="394">
        <f>VLOOKUP(C21,'[1]FDN Details (2)'!C58:Z536,18,0)</f>
        <v>45967</v>
      </c>
      <c r="H21" s="395">
        <f t="shared" si="1"/>
        <v>37</v>
      </c>
      <c r="I21" s="396" t="str">
        <f>VLOOKUP(C21,'[1]FDN Details (2)'!C58:Z536,24,0)</f>
        <v>Shri Balaji Construction</v>
      </c>
      <c r="J21" s="397" t="s">
        <v>2102</v>
      </c>
      <c r="K21" s="393" t="s">
        <v>2104</v>
      </c>
      <c r="L21" s="1090"/>
      <c r="M21" s="1093"/>
      <c r="O21" s="304">
        <v>15</v>
      </c>
      <c r="P21" s="304" t="s">
        <v>2361</v>
      </c>
    </row>
    <row r="22" spans="1:16" ht="15" thickBot="1" x14ac:dyDescent="0.4">
      <c r="A22" s="392">
        <v>16</v>
      </c>
      <c r="B22" s="393">
        <v>6</v>
      </c>
      <c r="C22" s="393" t="s">
        <v>1674</v>
      </c>
      <c r="D22" s="393" t="str">
        <f>VLOOKUP(C22,'[1]FDN Details (2)'!C66:Z544,2,0)</f>
        <v>A+3</v>
      </c>
      <c r="E22" s="393" t="str">
        <f>VLOOKUP(C22,'[1]FDN Details (2)'!C66:Z544,15,0)</f>
        <v>DFR</v>
      </c>
      <c r="F22" s="394">
        <f>VLOOKUP(C22,'[1]FDN Details (2)'!C66:Z544,17,0)</f>
        <v>45960</v>
      </c>
      <c r="G22" s="394">
        <f>VLOOKUP(C22,'[1]FDN Details (2)'!C66:Z544,18,0)</f>
        <v>45967</v>
      </c>
      <c r="H22" s="395">
        <f t="shared" si="1"/>
        <v>7</v>
      </c>
      <c r="I22" s="396" t="str">
        <f>VLOOKUP(C22,'[1]FDN Details (2)'!C66:Z544,24,0)</f>
        <v>Rajiya Infra.</v>
      </c>
      <c r="J22" s="397" t="s">
        <v>2102</v>
      </c>
      <c r="K22" s="393" t="s">
        <v>2104</v>
      </c>
      <c r="L22" s="1090"/>
      <c r="M22" s="1093"/>
      <c r="O22" s="304">
        <v>16</v>
      </c>
    </row>
    <row r="23" spans="1:16" ht="15" thickBot="1" x14ac:dyDescent="0.4">
      <c r="A23" s="392">
        <v>17</v>
      </c>
      <c r="B23" s="393">
        <v>7</v>
      </c>
      <c r="C23" s="393" t="s">
        <v>1797</v>
      </c>
      <c r="D23" s="393" t="str">
        <f>VLOOKUP(C23,'[1]FDN Details (2)'!C74:Z552,2,0)</f>
        <v>A+0</v>
      </c>
      <c r="E23" s="393" t="str">
        <f>VLOOKUP(C23,'[1]FDN Details (2)'!C74:Z552,15,0)</f>
        <v>DFR</v>
      </c>
      <c r="F23" s="394">
        <f>VLOOKUP(C23,'[1]FDN Details (2)'!C74:Z552,17,0)</f>
        <v>45957</v>
      </c>
      <c r="G23" s="394">
        <f>VLOOKUP(C23,'[1]FDN Details (2)'!C74:Z552,18,0)</f>
        <v>45969</v>
      </c>
      <c r="H23" s="395">
        <f t="shared" si="1"/>
        <v>12</v>
      </c>
      <c r="I23" s="396" t="str">
        <f>VLOOKUP(C23,'[1]FDN Details (2)'!C74:Z552,24,0)</f>
        <v>R.K . Enterprises</v>
      </c>
      <c r="J23" s="397" t="s">
        <v>2102</v>
      </c>
      <c r="K23" s="393" t="s">
        <v>2104</v>
      </c>
      <c r="L23" s="1090"/>
      <c r="M23" s="1093"/>
      <c r="O23" s="304">
        <v>17</v>
      </c>
    </row>
    <row r="24" spans="1:16" ht="15" thickBot="1" x14ac:dyDescent="0.4">
      <c r="A24" s="392">
        <v>18</v>
      </c>
      <c r="B24" s="393">
        <v>8</v>
      </c>
      <c r="C24" s="393" t="s">
        <v>1442</v>
      </c>
      <c r="D24" s="393" t="str">
        <f>VLOOKUP(C24,'[1]FDN Details (2)'!C41:Z519,2,0)</f>
        <v>A+0</v>
      </c>
      <c r="E24" s="393" t="str">
        <f>VLOOKUP(C24,'[1]FDN Details (2)'!C41:Z519,15,0)</f>
        <v>DFR</v>
      </c>
      <c r="F24" s="394">
        <f>VLOOKUP(C24,'[1]FDN Details (2)'!C41:Z519,17,0)</f>
        <v>45961</v>
      </c>
      <c r="G24" s="394">
        <f>VLOOKUP(C24,'[1]FDN Details (2)'!C41:Z519,18,0)</f>
        <v>45970</v>
      </c>
      <c r="H24" s="395">
        <f t="shared" si="1"/>
        <v>9</v>
      </c>
      <c r="I24" s="396" t="str">
        <f>VLOOKUP(C24,'[1]FDN Details (2)'!C41:Z519,24,0)</f>
        <v>B.L Construction</v>
      </c>
      <c r="J24" s="397" t="s">
        <v>2102</v>
      </c>
      <c r="K24" s="393" t="s">
        <v>2104</v>
      </c>
      <c r="L24" s="1090"/>
      <c r="M24" s="1093"/>
      <c r="O24" s="304">
        <v>18</v>
      </c>
    </row>
    <row r="25" spans="1:16" ht="15" thickBot="1" x14ac:dyDescent="0.4">
      <c r="A25" s="392">
        <v>19</v>
      </c>
      <c r="B25" s="393">
        <v>9</v>
      </c>
      <c r="C25" s="393" t="s">
        <v>62</v>
      </c>
      <c r="D25" s="393" t="str">
        <f>VLOOKUP(C25,'[1]FDN Details (2)'!C69:Z547,2,0)</f>
        <v>A+3</v>
      </c>
      <c r="E25" s="393" t="str">
        <f>VLOOKUP(C25,'[1]FDN Details (2)'!C69:Z547,15,0)</f>
        <v>DFR</v>
      </c>
      <c r="F25" s="394">
        <f>VLOOKUP(C25,'[1]FDN Details (2)'!C69:Z547,17,0)</f>
        <v>45941</v>
      </c>
      <c r="G25" s="394">
        <f>VLOOKUP(C25,'[1]FDN Details (2)'!C69:Z547,18,0)</f>
        <v>45972</v>
      </c>
      <c r="H25" s="395">
        <f t="shared" si="1"/>
        <v>31</v>
      </c>
      <c r="I25" s="396" t="str">
        <f>VLOOKUP(C25,'[1]FDN Details (2)'!C69:Z547,24,0)</f>
        <v>Rajiya Infra.</v>
      </c>
      <c r="J25" s="397" t="s">
        <v>2102</v>
      </c>
      <c r="K25" s="393" t="s">
        <v>2104</v>
      </c>
      <c r="L25" s="1090"/>
      <c r="M25" s="1093"/>
      <c r="O25" s="304">
        <v>19</v>
      </c>
    </row>
    <row r="26" spans="1:16" ht="15" thickBot="1" x14ac:dyDescent="0.4">
      <c r="A26" s="392">
        <v>20</v>
      </c>
      <c r="B26" s="393">
        <v>10</v>
      </c>
      <c r="C26" s="393" t="s">
        <v>57</v>
      </c>
      <c r="D26" s="393" t="str">
        <f>VLOOKUP(C26,'[1]FDN Details (2)'!C56:Z534,2,0)</f>
        <v>A+0</v>
      </c>
      <c r="E26" s="393" t="str">
        <f>VLOOKUP(C26,'[1]FDN Details (2)'!C56:Z534,15,0)</f>
        <v>WFR</v>
      </c>
      <c r="F26" s="394">
        <f>VLOOKUP(C26,'[1]FDN Details (2)'!C56:Z534,17,0)</f>
        <v>45958</v>
      </c>
      <c r="G26" s="394">
        <f>VLOOKUP(C26,'[1]FDN Details (2)'!C56:Z534,18,0)</f>
        <v>45974</v>
      </c>
      <c r="H26" s="395">
        <f t="shared" si="1"/>
        <v>16</v>
      </c>
      <c r="I26" s="396" t="str">
        <f>VLOOKUP(C26,'[1]FDN Details (2)'!C56:Z534,24,0)</f>
        <v>Jai Shri Ram Enterprises</v>
      </c>
      <c r="J26" s="397" t="s">
        <v>2102</v>
      </c>
      <c r="K26" s="393" t="s">
        <v>2104</v>
      </c>
      <c r="L26" s="1090"/>
      <c r="M26" s="1093"/>
      <c r="O26" s="304">
        <v>20</v>
      </c>
    </row>
    <row r="27" spans="1:16" ht="15" thickBot="1" x14ac:dyDescent="0.4">
      <c r="A27" s="392">
        <v>21</v>
      </c>
      <c r="B27" s="393">
        <v>11</v>
      </c>
      <c r="C27" s="393" t="s">
        <v>50</v>
      </c>
      <c r="D27" s="393" t="str">
        <f>VLOOKUP(C27,'[1]FDN Details (2)'!C42:Z520,2,0)</f>
        <v>A+3</v>
      </c>
      <c r="E27" s="393" t="str">
        <f>VLOOKUP(C27,'[1]FDN Details (2)'!C42:Z520,15,0)</f>
        <v>DFR</v>
      </c>
      <c r="F27" s="394">
        <f>VLOOKUP(C27,'[1]FDN Details (2)'!C42:Z520,17,0)</f>
        <v>45969</v>
      </c>
      <c r="G27" s="394">
        <f>VLOOKUP(C27,'[1]FDN Details (2)'!C42:Z520,18,0)</f>
        <v>45975</v>
      </c>
      <c r="H27" s="395">
        <f t="shared" si="1"/>
        <v>6</v>
      </c>
      <c r="I27" s="396" t="str">
        <f>VLOOKUP(C27,'[1]FDN Details (2)'!C42:Z520,24,0)</f>
        <v>B.L Construction</v>
      </c>
      <c r="J27" s="397" t="s">
        <v>2102</v>
      </c>
      <c r="K27" s="393" t="s">
        <v>2104</v>
      </c>
      <c r="L27" s="1090"/>
      <c r="M27" s="1093"/>
      <c r="O27" s="304">
        <v>21</v>
      </c>
    </row>
    <row r="28" spans="1:16" ht="15" thickBot="1" x14ac:dyDescent="0.4">
      <c r="A28" s="392">
        <v>22</v>
      </c>
      <c r="B28" s="393">
        <v>12</v>
      </c>
      <c r="C28" s="393" t="s">
        <v>63</v>
      </c>
      <c r="D28" s="393" t="str">
        <f>VLOOKUP(C28,'[1]FDN Details (2)'!C70:Z548,2,0)</f>
        <v>A+0</v>
      </c>
      <c r="E28" s="393" t="str">
        <f>VLOOKUP(C28,'[1]FDN Details (2)'!C70:Z548,15,0)</f>
        <v>DFR</v>
      </c>
      <c r="F28" s="394">
        <f>VLOOKUP(C28,'[1]FDN Details (2)'!C70:Z548,17,0)</f>
        <v>45940</v>
      </c>
      <c r="G28" s="394">
        <f>VLOOKUP(C28,'[1]FDN Details (2)'!C70:Z548,18,0)</f>
        <v>45975</v>
      </c>
      <c r="H28" s="395">
        <f t="shared" si="1"/>
        <v>35</v>
      </c>
      <c r="I28" s="396" t="str">
        <f>VLOOKUP(C28,'[1]FDN Details (2)'!C70:Z548,24,0)</f>
        <v>Rajiya Infra.</v>
      </c>
      <c r="J28" s="397" t="s">
        <v>2102</v>
      </c>
      <c r="K28" s="393" t="s">
        <v>2104</v>
      </c>
      <c r="L28" s="1090"/>
      <c r="M28" s="1093"/>
      <c r="O28" s="304">
        <v>22</v>
      </c>
    </row>
    <row r="29" spans="1:16" ht="15" thickBot="1" x14ac:dyDescent="0.4">
      <c r="A29" s="392">
        <v>23</v>
      </c>
      <c r="B29" s="393">
        <v>13</v>
      </c>
      <c r="C29" s="393" t="s">
        <v>56</v>
      </c>
      <c r="D29" s="393" t="str">
        <f>VLOOKUP(C29,'[1]FDN Details (2)'!C52:Z530,2,0)</f>
        <v>A+0</v>
      </c>
      <c r="E29" s="393" t="str">
        <f>VLOOKUP(C29,'[1]FDN Details (2)'!C52:Z530,15,0)</f>
        <v>DFR</v>
      </c>
      <c r="F29" s="394">
        <f>VLOOKUP(C29,'[1]FDN Details (2)'!C52:Z530,17,0)</f>
        <v>45968</v>
      </c>
      <c r="G29" s="394">
        <f>VLOOKUP(C29,'[1]FDN Details (2)'!C52:Z530,18,0)</f>
        <v>45976</v>
      </c>
      <c r="H29" s="395">
        <f t="shared" si="1"/>
        <v>8</v>
      </c>
      <c r="I29" s="396" t="str">
        <f>VLOOKUP(C29,'[1]FDN Details (2)'!C52:Z530,24,0)</f>
        <v>Pawan enterprises</v>
      </c>
      <c r="J29" s="397" t="s">
        <v>2102</v>
      </c>
      <c r="K29" s="393" t="s">
        <v>2104</v>
      </c>
      <c r="L29" s="1090"/>
      <c r="M29" s="1093"/>
      <c r="O29" s="304">
        <v>23</v>
      </c>
    </row>
    <row r="30" spans="1:16" ht="15" thickBot="1" x14ac:dyDescent="0.4">
      <c r="A30" s="392">
        <v>24</v>
      </c>
      <c r="B30" s="393">
        <v>14</v>
      </c>
      <c r="C30" s="393" t="s">
        <v>54</v>
      </c>
      <c r="D30" s="393" t="str">
        <f>VLOOKUP(C30,'[1]FDN Details (2)'!C48:Z526,2,0)</f>
        <v>A+0</v>
      </c>
      <c r="E30" s="393" t="str">
        <f>VLOOKUP(C30,'[1]FDN Details (2)'!C48:Z526,15,0)</f>
        <v>DFR</v>
      </c>
      <c r="F30" s="394">
        <f>VLOOKUP(C30,'[1]FDN Details (2)'!C48:Z526,17,0)</f>
        <v>45968</v>
      </c>
      <c r="G30" s="394">
        <f>VLOOKUP(C30,'[1]FDN Details (2)'!C48:Z526,18,0)</f>
        <v>45977</v>
      </c>
      <c r="H30" s="395">
        <f t="shared" si="1"/>
        <v>9</v>
      </c>
      <c r="I30" s="396" t="str">
        <f>VLOOKUP(C30,'[1]FDN Details (2)'!C48:Z526,24,0)</f>
        <v>Shri Balaji Construction</v>
      </c>
      <c r="J30" s="397" t="s">
        <v>2102</v>
      </c>
      <c r="K30" s="393" t="s">
        <v>2104</v>
      </c>
      <c r="L30" s="1090"/>
      <c r="M30" s="1093"/>
      <c r="O30" s="304">
        <v>24</v>
      </c>
    </row>
    <row r="31" spans="1:16" ht="15" thickBot="1" x14ac:dyDescent="0.4">
      <c r="A31" s="392">
        <v>25</v>
      </c>
      <c r="B31" s="393">
        <v>15</v>
      </c>
      <c r="C31" s="393" t="s">
        <v>52</v>
      </c>
      <c r="D31" s="393" t="str">
        <f>VLOOKUP(C31,'[1]FDN Details (2)'!C43:Z521,2,0)</f>
        <v>A+0</v>
      </c>
      <c r="E31" s="393" t="str">
        <f>VLOOKUP(C31,'[1]FDN Details (2)'!C43:Z521,15,0)</f>
        <v>WFR</v>
      </c>
      <c r="F31" s="394">
        <f>VLOOKUP(C31,'[1]FDN Details (2)'!C43:Z521,17,0)</f>
        <v>45968</v>
      </c>
      <c r="G31" s="394">
        <f>VLOOKUP(C31,'[1]FDN Details (2)'!C43:Z521,18,0)</f>
        <v>45980</v>
      </c>
      <c r="H31" s="395">
        <f t="shared" si="1"/>
        <v>12</v>
      </c>
      <c r="I31" s="396" t="str">
        <f>VLOOKUP(C31,'[1]FDN Details (2)'!C43:Z521,24,0)</f>
        <v>B.L Construction</v>
      </c>
      <c r="J31" s="397" t="s">
        <v>2102</v>
      </c>
      <c r="K31" s="393" t="s">
        <v>2104</v>
      </c>
      <c r="L31" s="1090"/>
      <c r="M31" s="1093"/>
      <c r="O31" s="304">
        <v>25</v>
      </c>
    </row>
    <row r="32" spans="1:16" ht="15" thickBot="1" x14ac:dyDescent="0.4">
      <c r="A32" s="392">
        <v>26</v>
      </c>
      <c r="B32" s="393">
        <v>16</v>
      </c>
      <c r="C32" s="393" t="s">
        <v>66</v>
      </c>
      <c r="D32" s="393" t="str">
        <f>VLOOKUP(C32,'[1]FDN Details (2)'!C76:Z554,2,0)</f>
        <v>A+3</v>
      </c>
      <c r="E32" s="393" t="str">
        <f>VLOOKUP(C32,'[1]FDN Details (2)'!C76:Z554,15,0)</f>
        <v>WFR</v>
      </c>
      <c r="F32" s="394">
        <f>VLOOKUP(C32,'[1]FDN Details (2)'!C76:Z554,17,0)</f>
        <v>45970</v>
      </c>
      <c r="G32" s="394">
        <f>VLOOKUP(C32,'[1]FDN Details (2)'!C76:Z554,18,0)</f>
        <v>45980</v>
      </c>
      <c r="H32" s="395">
        <f t="shared" si="1"/>
        <v>10</v>
      </c>
      <c r="I32" s="396" t="str">
        <f>VLOOKUP(C32,'[1]FDN Details (2)'!C76:Z554,24,0)</f>
        <v>R.K . Enterprises</v>
      </c>
      <c r="J32" s="397" t="s">
        <v>2102</v>
      </c>
      <c r="K32" s="393" t="s">
        <v>2104</v>
      </c>
      <c r="L32" s="1090"/>
      <c r="M32" s="1093"/>
      <c r="O32" s="304">
        <v>26</v>
      </c>
    </row>
    <row r="33" spans="1:15" ht="15" thickBot="1" x14ac:dyDescent="0.4">
      <c r="A33" s="392">
        <v>27</v>
      </c>
      <c r="B33" s="393">
        <v>17</v>
      </c>
      <c r="C33" s="393" t="s">
        <v>46</v>
      </c>
      <c r="D33" s="393" t="str">
        <f>VLOOKUP(C33,'[1]FDN Details (2)'!C19:Z497,2,0)</f>
        <v>A+0</v>
      </c>
      <c r="E33" s="393" t="str">
        <f>VLOOKUP(C33,'[1]FDN Details (2)'!C19:Z497,15,0)</f>
        <v>WET PADDY</v>
      </c>
      <c r="F33" s="394">
        <f>VLOOKUP(C33,'[1]FDN Details (2)'!C19:Z497,17,0)</f>
        <v>45970</v>
      </c>
      <c r="G33" s="394">
        <f>VLOOKUP(C33,'[1]FDN Details (2)'!C19:Z497,18,0)</f>
        <v>45981</v>
      </c>
      <c r="H33" s="395">
        <f t="shared" si="1"/>
        <v>11</v>
      </c>
      <c r="I33" s="396" t="str">
        <f>VLOOKUP(C33,'[1]FDN Details (2)'!C19:Z497,24,0)</f>
        <v>MUKESH MEHTA</v>
      </c>
      <c r="J33" s="397" t="s">
        <v>2102</v>
      </c>
      <c r="K33" s="393" t="s">
        <v>2107</v>
      </c>
      <c r="L33" s="1090"/>
      <c r="M33" s="1093"/>
      <c r="O33" s="304">
        <v>27</v>
      </c>
    </row>
    <row r="34" spans="1:15" ht="15" thickBot="1" x14ac:dyDescent="0.4">
      <c r="A34" s="392">
        <v>28</v>
      </c>
      <c r="B34" s="393">
        <v>18</v>
      </c>
      <c r="C34" s="393" t="s">
        <v>58</v>
      </c>
      <c r="D34" s="393" t="str">
        <f>VLOOKUP(C34,'[1]FDN Details (2)'!C62:Z540,2,0)</f>
        <v>A+3</v>
      </c>
      <c r="E34" s="393" t="str">
        <f>VLOOKUP(C34,'[1]FDN Details (2)'!C62:Z540,15,0)</f>
        <v>WFR</v>
      </c>
      <c r="F34" s="394">
        <f>VLOOKUP(C34,'[1]FDN Details (2)'!C62:Z540,17,0)</f>
        <v>45969</v>
      </c>
      <c r="G34" s="394">
        <f>VLOOKUP(C34,'[1]FDN Details (2)'!C62:Z540,18,0)</f>
        <v>45982</v>
      </c>
      <c r="H34" s="395">
        <f t="shared" si="1"/>
        <v>13</v>
      </c>
      <c r="I34" s="396" t="str">
        <f>VLOOKUP(C34,'[1]FDN Details (2)'!C62:Z540,24,0)</f>
        <v>Jai Shri Ram Enterprises</v>
      </c>
      <c r="J34" s="397" t="s">
        <v>2102</v>
      </c>
      <c r="K34" s="393" t="s">
        <v>2104</v>
      </c>
      <c r="L34" s="1090"/>
      <c r="M34" s="1093"/>
      <c r="O34" s="304">
        <v>28</v>
      </c>
    </row>
    <row r="35" spans="1:15" ht="15" thickBot="1" x14ac:dyDescent="0.4">
      <c r="A35" s="392">
        <v>29</v>
      </c>
      <c r="B35" s="393">
        <v>19</v>
      </c>
      <c r="C35" s="393" t="s">
        <v>1670</v>
      </c>
      <c r="D35" s="393" t="str">
        <f>VLOOKUP(C35,'[1]FDN Details (2)'!C65:Z543,2,0)</f>
        <v>A+9</v>
      </c>
      <c r="E35" s="393" t="str">
        <f>VLOOKUP(C35,'[1]FDN Details (2)'!C65:Z543,15,0)</f>
        <v>WFR</v>
      </c>
      <c r="F35" s="394">
        <f>VLOOKUP(C35,'[1]FDN Details (2)'!C65:Z543,17,0)</f>
        <v>45974</v>
      </c>
      <c r="G35" s="394">
        <f>VLOOKUP(C35,'[1]FDN Details (2)'!C65:Z543,18,0)</f>
        <v>45982</v>
      </c>
      <c r="H35" s="395">
        <f t="shared" si="1"/>
        <v>8</v>
      </c>
      <c r="I35" s="396" t="str">
        <f>VLOOKUP(C35,'[1]FDN Details (2)'!C65:Z543,24,0)</f>
        <v>Rajiya Infra.</v>
      </c>
      <c r="J35" s="397" t="s">
        <v>2102</v>
      </c>
      <c r="K35" s="393" t="s">
        <v>2104</v>
      </c>
      <c r="L35" s="1090"/>
      <c r="M35" s="1093"/>
      <c r="O35" s="304">
        <v>29</v>
      </c>
    </row>
    <row r="36" spans="1:15" ht="15" thickBot="1" x14ac:dyDescent="0.4">
      <c r="A36" s="392">
        <v>30</v>
      </c>
      <c r="B36" s="393">
        <v>20</v>
      </c>
      <c r="C36" s="393" t="s">
        <v>55</v>
      </c>
      <c r="D36" s="393" t="str">
        <f>VLOOKUP(C36,'[1]FDN Details (2)'!C50:Z528,2,0)</f>
        <v>A+0</v>
      </c>
      <c r="E36" s="393" t="str">
        <f>VLOOKUP(C36,'[1]FDN Details (2)'!C50:Z528,15,0)</f>
        <v>DFR</v>
      </c>
      <c r="F36" s="394">
        <f>VLOOKUP(C36,'[1]FDN Details (2)'!C50:Z528,17,0)</f>
        <v>45977</v>
      </c>
      <c r="G36" s="394">
        <f>VLOOKUP(C36,'[1]FDN Details (2)'!C50:Z528,18,0)</f>
        <v>45983</v>
      </c>
      <c r="H36" s="395">
        <f t="shared" si="1"/>
        <v>6</v>
      </c>
      <c r="I36" s="396" t="str">
        <f>VLOOKUP(C36,'[1]FDN Details (2)'!C50:Z528,24,0)</f>
        <v>Pawan enterprises</v>
      </c>
      <c r="J36" s="397" t="s">
        <v>2102</v>
      </c>
      <c r="K36" s="393" t="s">
        <v>2104</v>
      </c>
      <c r="L36" s="1090"/>
      <c r="M36" s="1093"/>
      <c r="O36" s="304">
        <v>30</v>
      </c>
    </row>
    <row r="37" spans="1:15" ht="15" thickBot="1" x14ac:dyDescent="0.4">
      <c r="A37" s="392">
        <v>31</v>
      </c>
      <c r="B37" s="393">
        <v>21</v>
      </c>
      <c r="C37" s="393" t="s">
        <v>1451</v>
      </c>
      <c r="D37" s="393" t="str">
        <f>VLOOKUP(C37,'[1]FDN Details (2)'!C44:Z522,2,0)</f>
        <v>A+0</v>
      </c>
      <c r="E37" s="393" t="str">
        <f>VLOOKUP(C37,'[1]FDN Details (2)'!C44:Z522,15,0)</f>
        <v>DFR</v>
      </c>
      <c r="F37" s="394">
        <f>VLOOKUP(C37,'[1]FDN Details (2)'!C44:Z522,17,0)</f>
        <v>45975</v>
      </c>
      <c r="G37" s="394">
        <f>VLOOKUP(C37,'[1]FDN Details (2)'!C44:Z522,18,0)</f>
        <v>45984</v>
      </c>
      <c r="H37" s="395">
        <f t="shared" si="1"/>
        <v>9</v>
      </c>
      <c r="I37" s="396" t="str">
        <f>VLOOKUP(C37,'[1]FDN Details (2)'!C44:Z522,24,0)</f>
        <v>B.L Construction</v>
      </c>
      <c r="J37" s="397" t="s">
        <v>2102</v>
      </c>
      <c r="K37" s="393" t="s">
        <v>2104</v>
      </c>
      <c r="L37" s="1090"/>
      <c r="M37" s="1093"/>
      <c r="O37" s="304">
        <v>31</v>
      </c>
    </row>
    <row r="38" spans="1:15" ht="15" thickBot="1" x14ac:dyDescent="0.4">
      <c r="A38" s="392">
        <v>32</v>
      </c>
      <c r="B38" s="393">
        <v>22</v>
      </c>
      <c r="C38" s="393" t="s">
        <v>48</v>
      </c>
      <c r="D38" s="393" t="str">
        <f>VLOOKUP(C38,'[1]FDN Details (2)'!C20:Z498,2,0)</f>
        <v>A+3</v>
      </c>
      <c r="E38" s="393" t="str">
        <f>VLOOKUP(C38,'[1]FDN Details (2)'!C20:Z498,15,0)</f>
        <v>WET PADDY</v>
      </c>
      <c r="F38" s="394">
        <f>VLOOKUP(C38,'[1]FDN Details (2)'!C20:Z498,17,0)</f>
        <v>45968</v>
      </c>
      <c r="G38" s="394">
        <f>VLOOKUP(C38,'[1]FDN Details (2)'!C20:Z498,18,0)</f>
        <v>45985</v>
      </c>
      <c r="H38" s="395">
        <f t="shared" si="1"/>
        <v>17</v>
      </c>
      <c r="I38" s="396" t="str">
        <f>VLOOKUP(C38,'[1]FDN Details (2)'!C20:Z498,24,0)</f>
        <v>MUKESH MEHTA</v>
      </c>
      <c r="J38" s="397" t="s">
        <v>2102</v>
      </c>
      <c r="K38" s="393" t="s">
        <v>2107</v>
      </c>
      <c r="L38" s="1090"/>
      <c r="M38" s="1093"/>
      <c r="O38" s="304">
        <v>32</v>
      </c>
    </row>
    <row r="39" spans="1:15" ht="15" thickBot="1" x14ac:dyDescent="0.4">
      <c r="A39" s="392">
        <v>33</v>
      </c>
      <c r="B39" s="393">
        <v>23</v>
      </c>
      <c r="C39" s="393" t="s">
        <v>1851</v>
      </c>
      <c r="D39" s="393" t="str">
        <f>VLOOKUP(C39,'[1]FDN Details (2)'!C77:Z555,2,0)</f>
        <v>A+3</v>
      </c>
      <c r="E39" s="393" t="str">
        <f>VLOOKUP(C39,'[1]FDN Details (2)'!C77:Z555,15,0)</f>
        <v>WFR</v>
      </c>
      <c r="F39" s="394">
        <f>VLOOKUP(C39,'[1]FDN Details (2)'!C77:Z555,17,0)</f>
        <v>45976</v>
      </c>
      <c r="G39" s="394">
        <f>VLOOKUP(C39,'[1]FDN Details (2)'!C77:Z555,18,0)</f>
        <v>45985</v>
      </c>
      <c r="H39" s="395">
        <f t="shared" si="1"/>
        <v>9</v>
      </c>
      <c r="I39" s="396" t="str">
        <f>VLOOKUP(C39,'[1]FDN Details (2)'!C77:Z555,24,0)</f>
        <v>R.K . Enterprises</v>
      </c>
      <c r="J39" s="397" t="s">
        <v>2102</v>
      </c>
      <c r="K39" s="393" t="s">
        <v>2104</v>
      </c>
      <c r="L39" s="1090"/>
      <c r="M39" s="1093"/>
      <c r="O39" s="304">
        <v>33</v>
      </c>
    </row>
    <row r="40" spans="1:15" ht="15" thickBot="1" x14ac:dyDescent="0.4">
      <c r="A40" s="392">
        <v>34</v>
      </c>
      <c r="B40" s="393">
        <v>24</v>
      </c>
      <c r="C40" s="393" t="s">
        <v>1274</v>
      </c>
      <c r="D40" s="393" t="str">
        <f>VLOOKUP(C40,'[1]FDN Details (2)'!C18:Z496,2,0)</f>
        <v>A+6</v>
      </c>
      <c r="E40" s="393" t="str">
        <f>VLOOKUP(C40,'[1]FDN Details (2)'!C18:Z496,15,0)</f>
        <v>WET PADDY</v>
      </c>
      <c r="F40" s="394">
        <f>VLOOKUP(C40,'[1]FDN Details (2)'!C18:Z496,17,0)</f>
        <v>45984</v>
      </c>
      <c r="G40" s="394">
        <f>VLOOKUP(C40,'[1]FDN Details (2)'!C18:Z496,18,0)</f>
        <v>45989</v>
      </c>
      <c r="H40" s="395">
        <f t="shared" si="1"/>
        <v>5</v>
      </c>
      <c r="I40" s="396" t="str">
        <f>VLOOKUP(C40,'[1]FDN Details (2)'!C18:Z496,24,0)</f>
        <v>MUKESH MEHTA</v>
      </c>
      <c r="J40" s="397" t="s">
        <v>2102</v>
      </c>
      <c r="K40" s="393" t="s">
        <v>2107</v>
      </c>
      <c r="L40" s="1090"/>
      <c r="M40" s="1093"/>
      <c r="O40" s="304">
        <v>34</v>
      </c>
    </row>
    <row r="41" spans="1:15" ht="15" thickBot="1" x14ac:dyDescent="0.4">
      <c r="A41" s="392">
        <v>35</v>
      </c>
      <c r="B41" s="393">
        <v>25</v>
      </c>
      <c r="C41" s="393" t="s">
        <v>1455</v>
      </c>
      <c r="D41" s="393" t="str">
        <f>VLOOKUP(C41,'[1]FDN Details (2)'!C45:Z523,2,0)</f>
        <v>A+6</v>
      </c>
      <c r="E41" s="393" t="str">
        <f>VLOOKUP(C41,'[1]FDN Details (2)'!C45:Z523,15,0)</f>
        <v>DFR</v>
      </c>
      <c r="F41" s="394">
        <f>VLOOKUP(C41,'[1]FDN Details (2)'!C45:Z523,17,0)</f>
        <v>45981</v>
      </c>
      <c r="G41" s="394">
        <f>VLOOKUP(C41,'[1]FDN Details (2)'!C45:Z523,18,0)</f>
        <v>45989</v>
      </c>
      <c r="H41" s="395">
        <f t="shared" si="1"/>
        <v>8</v>
      </c>
      <c r="I41" s="396" t="str">
        <f>VLOOKUP(C41,'[1]FDN Details (2)'!C45:Z523,24,0)</f>
        <v>B.L Construction</v>
      </c>
      <c r="J41" s="397" t="s">
        <v>2102</v>
      </c>
      <c r="K41" s="393" t="s">
        <v>2104</v>
      </c>
      <c r="L41" s="1090"/>
      <c r="M41" s="1093"/>
      <c r="O41" s="304">
        <v>35</v>
      </c>
    </row>
    <row r="42" spans="1:15" ht="15" thickBot="1" x14ac:dyDescent="0.4">
      <c r="A42" s="392">
        <v>36</v>
      </c>
      <c r="B42" s="393">
        <v>26</v>
      </c>
      <c r="C42" s="393" t="s">
        <v>1855</v>
      </c>
      <c r="D42" s="393" t="str">
        <f>VLOOKUP(C42,'[1]FDN Details (2)'!C78:Z556,2,0)</f>
        <v>A+6</v>
      </c>
      <c r="E42" s="393" t="str">
        <f>VLOOKUP(C42,'[1]FDN Details (2)'!C78:Z556,15,0)</f>
        <v>WFR</v>
      </c>
      <c r="F42" s="394">
        <f>VLOOKUP(C42,'[1]FDN Details (2)'!C78:Z556,17,0)</f>
        <v>45985</v>
      </c>
      <c r="G42" s="394">
        <f>VLOOKUP(C42,'[1]FDN Details (2)'!C78:Z556,18,0)</f>
        <v>45989</v>
      </c>
      <c r="H42" s="395">
        <f t="shared" si="1"/>
        <v>4</v>
      </c>
      <c r="I42" s="396" t="str">
        <f>VLOOKUP(C42,'[1]FDN Details (2)'!C78:Z556,24,0)</f>
        <v>R.K . Enterprises</v>
      </c>
      <c r="J42" s="397" t="s">
        <v>2102</v>
      </c>
      <c r="K42" s="393" t="s">
        <v>2104</v>
      </c>
      <c r="L42" s="1090"/>
      <c r="M42" s="1093"/>
      <c r="O42" s="304">
        <v>36</v>
      </c>
    </row>
    <row r="43" spans="1:15" ht="15" thickBot="1" x14ac:dyDescent="0.4">
      <c r="A43" s="392">
        <v>37</v>
      </c>
      <c r="B43" s="393">
        <v>27</v>
      </c>
      <c r="C43" s="393" t="s">
        <v>44</v>
      </c>
      <c r="D43" s="393" t="str">
        <f>VLOOKUP(C43,'[1]FDN Details (2)'!C15:Z493,2,0)</f>
        <v>A+0</v>
      </c>
      <c r="E43" s="393" t="str">
        <f>VLOOKUP(C43,'[1]FDN Details (2)'!C15:Z493,15,0)</f>
        <v>WET PADDY</v>
      </c>
      <c r="F43" s="394">
        <f>VLOOKUP(C43,'[1]FDN Details (2)'!C15:Z493,17,0)</f>
        <v>45968</v>
      </c>
      <c r="G43" s="394">
        <f>VLOOKUP(C43,'[1]FDN Details (2)'!C15:Z493,18,0)</f>
        <v>45991</v>
      </c>
      <c r="H43" s="395">
        <f t="shared" si="1"/>
        <v>23</v>
      </c>
      <c r="I43" s="396" t="str">
        <f>VLOOKUP(C43,'[1]FDN Details (2)'!C15:Z493,24,0)</f>
        <v>Rajiya Infra.</v>
      </c>
      <c r="J43" s="397" t="s">
        <v>2102</v>
      </c>
      <c r="K43" s="393" t="s">
        <v>2108</v>
      </c>
      <c r="L43" s="1090"/>
      <c r="M43" s="1093"/>
      <c r="O43" s="304">
        <v>37</v>
      </c>
    </row>
    <row r="44" spans="1:15" ht="15" thickBot="1" x14ac:dyDescent="0.4">
      <c r="A44" s="392">
        <v>38</v>
      </c>
      <c r="B44" s="393">
        <v>28</v>
      </c>
      <c r="C44" s="393" t="s">
        <v>1427</v>
      </c>
      <c r="D44" s="393" t="str">
        <f>VLOOKUP(C44,'[1]FDN Details (2)'!C38:Z516,2,0)</f>
        <v>A+0</v>
      </c>
      <c r="E44" s="393" t="str">
        <f>VLOOKUP(C44,'[1]FDN Details (2)'!C38:Z516,15,0)</f>
        <v>DFR</v>
      </c>
      <c r="F44" s="394">
        <f>VLOOKUP(C44,'[1]FDN Details (2)'!C38:Z516,17,0)</f>
        <v>45984</v>
      </c>
      <c r="G44" s="394">
        <f>VLOOKUP(C44,'[1]FDN Details (2)'!C38:Z516,18,0)</f>
        <v>45991</v>
      </c>
      <c r="H44" s="395">
        <f t="shared" si="1"/>
        <v>7</v>
      </c>
      <c r="I44" s="396" t="str">
        <f>VLOOKUP(C44,'[1]FDN Details (2)'!C38:Z516,24,0)</f>
        <v>Shri Balaji Construction</v>
      </c>
      <c r="J44" s="397" t="s">
        <v>2102</v>
      </c>
      <c r="K44" s="393" t="s">
        <v>2104</v>
      </c>
      <c r="L44" s="1090"/>
      <c r="M44" s="1093"/>
      <c r="O44" s="304">
        <v>38</v>
      </c>
    </row>
    <row r="45" spans="1:15" ht="15" thickBot="1" x14ac:dyDescent="0.4">
      <c r="A45" s="392">
        <v>39</v>
      </c>
      <c r="B45" s="393">
        <v>29</v>
      </c>
      <c r="C45" s="393" t="s">
        <v>1567</v>
      </c>
      <c r="D45" s="393" t="str">
        <f>VLOOKUP(C45,'[1]FDN Details (2)'!C51:Z529,2,0)</f>
        <v>A+0</v>
      </c>
      <c r="E45" s="393" t="str">
        <f>VLOOKUP(C45,'[1]FDN Details (2)'!C51:Z529,15,0)</f>
        <v>DFR</v>
      </c>
      <c r="F45" s="394">
        <f>VLOOKUP(C45,'[1]FDN Details (2)'!C51:Z529,17,0)</f>
        <v>45984</v>
      </c>
      <c r="G45" s="394">
        <f>VLOOKUP(C45,'[1]FDN Details (2)'!C51:Z529,18,0)</f>
        <v>45991</v>
      </c>
      <c r="H45" s="395">
        <f t="shared" si="1"/>
        <v>7</v>
      </c>
      <c r="I45" s="396" t="str">
        <f>VLOOKUP(C45,'[1]FDN Details (2)'!C51:Z529,24,0)</f>
        <v>Pawan enterprises</v>
      </c>
      <c r="J45" s="397" t="s">
        <v>2102</v>
      </c>
      <c r="K45" s="393" t="s">
        <v>2104</v>
      </c>
      <c r="L45" s="1090"/>
      <c r="M45" s="1093"/>
      <c r="O45" s="304">
        <v>39</v>
      </c>
    </row>
    <row r="46" spans="1:15" ht="15" thickBot="1" x14ac:dyDescent="0.4">
      <c r="A46" s="392">
        <v>40</v>
      </c>
      <c r="B46" s="393">
        <v>30</v>
      </c>
      <c r="C46" s="393" t="s">
        <v>1861</v>
      </c>
      <c r="D46" s="393" t="str">
        <f>VLOOKUP(C46,'[1]FDN Details (2)'!C80:Z558,2,0)</f>
        <v>A+0</v>
      </c>
      <c r="E46" s="393" t="str">
        <f>VLOOKUP(C46,'[1]FDN Details (2)'!C80:Z558,15,0)</f>
        <v>DFR</v>
      </c>
      <c r="F46" s="394">
        <f>VLOOKUP(C46,'[1]FDN Details (2)'!C80:Z558,17,0)</f>
        <v>45984</v>
      </c>
      <c r="G46" s="394">
        <f>VLOOKUP(C46,'[1]FDN Details (2)'!C80:Z558,18,0)</f>
        <v>45991</v>
      </c>
      <c r="H46" s="395">
        <f t="shared" si="1"/>
        <v>7</v>
      </c>
      <c r="I46" s="396" t="str">
        <f>VLOOKUP(C46,'[1]FDN Details (2)'!C80:Z558,24,0)</f>
        <v>Jai Shri Ram Enterprises</v>
      </c>
      <c r="J46" s="397" t="s">
        <v>2102</v>
      </c>
      <c r="K46" s="393" t="s">
        <v>2104</v>
      </c>
      <c r="L46" s="1091"/>
      <c r="M46" s="1094"/>
      <c r="O46" s="304">
        <v>40</v>
      </c>
    </row>
    <row r="47" spans="1:15" ht="6.5" customHeight="1" thickBot="1" x14ac:dyDescent="0.4">
      <c r="A47" s="400"/>
      <c r="B47" s="401"/>
      <c r="C47" s="401"/>
      <c r="D47" s="401"/>
      <c r="E47" s="401"/>
      <c r="F47" s="402"/>
      <c r="G47" s="402"/>
      <c r="H47" s="403"/>
      <c r="I47" s="404"/>
      <c r="J47" s="405"/>
      <c r="K47" s="401"/>
      <c r="L47" s="278"/>
      <c r="M47" s="408"/>
    </row>
    <row r="48" spans="1:15" ht="15" thickBot="1" x14ac:dyDescent="0.4">
      <c r="A48" s="392">
        <v>41</v>
      </c>
      <c r="B48" s="393">
        <v>1</v>
      </c>
      <c r="C48" s="393" t="s">
        <v>1423</v>
      </c>
      <c r="D48" s="393" t="str">
        <f>VLOOKUP(C48,'[1]FDN Details (2)'!C37:Z515,2,0)</f>
        <v>A+7.5</v>
      </c>
      <c r="E48" s="393" t="str">
        <f>VLOOKUP(C48,'[1]FDN Details (2)'!C37:Z515,15,0)</f>
        <v>DFR</v>
      </c>
      <c r="F48" s="394">
        <f>VLOOKUP(C48,'[1]FDN Details (2)'!C37:Z515,17,0)</f>
        <v>45989</v>
      </c>
      <c r="G48" s="394">
        <f>VLOOKUP(C48,'[1]FDN Details (2)'!C37:Z515,18,0)</f>
        <v>45994</v>
      </c>
      <c r="H48" s="395">
        <f t="shared" ref="H48:H84" si="2">G48-F48</f>
        <v>5</v>
      </c>
      <c r="I48" s="396" t="str">
        <f>VLOOKUP(C48,'[1]FDN Details (2)'!C37:Z515,24,0)</f>
        <v>B.L Construction</v>
      </c>
      <c r="J48" s="397" t="s">
        <v>2102</v>
      </c>
      <c r="K48" s="393" t="s">
        <v>2104</v>
      </c>
      <c r="L48" s="1089">
        <f>COUNTA(D48:D84)</f>
        <v>37</v>
      </c>
      <c r="M48" s="1092" t="s">
        <v>2109</v>
      </c>
      <c r="O48" s="304">
        <v>41</v>
      </c>
    </row>
    <row r="49" spans="1:15" ht="15" thickBot="1" x14ac:dyDescent="0.4">
      <c r="A49" s="392">
        <v>42</v>
      </c>
      <c r="B49" s="393">
        <v>2</v>
      </c>
      <c r="C49" s="393" t="s">
        <v>1858</v>
      </c>
      <c r="D49" s="393" t="str">
        <f>VLOOKUP(C49,'[1]FDN Details (2)'!C79:Z557,2,0)</f>
        <v>A+3</v>
      </c>
      <c r="E49" s="393" t="str">
        <f>VLOOKUP(C49,'[1]FDN Details (2)'!C79:Z557,15,0)</f>
        <v>DFR</v>
      </c>
      <c r="F49" s="394">
        <f>VLOOKUP(C49,'[1]FDN Details (2)'!C79:Z557,17,0)</f>
        <v>45981</v>
      </c>
      <c r="G49" s="394">
        <f>VLOOKUP(C49,'[1]FDN Details (2)'!C79:Z557,18,0)</f>
        <v>45994</v>
      </c>
      <c r="H49" s="395">
        <f t="shared" si="2"/>
        <v>13</v>
      </c>
      <c r="I49" s="396" t="str">
        <f>VLOOKUP(C49,'[1]FDN Details (2)'!C79:Z557,24,0)</f>
        <v>R.K . Enterprises</v>
      </c>
      <c r="J49" s="397" t="s">
        <v>2102</v>
      </c>
      <c r="K49" s="393" t="s">
        <v>2104</v>
      </c>
      <c r="L49" s="1090"/>
      <c r="M49" s="1093"/>
      <c r="O49" s="304">
        <v>42</v>
      </c>
    </row>
    <row r="50" spans="1:15" ht="15" thickBot="1" x14ac:dyDescent="0.4">
      <c r="A50" s="392">
        <v>43</v>
      </c>
      <c r="B50" s="393">
        <v>3</v>
      </c>
      <c r="C50" s="393" t="s">
        <v>1198</v>
      </c>
      <c r="D50" s="393" t="str">
        <f>VLOOKUP(C50,'[1]FDN Details (2)'!C13:Z491,2,0)</f>
        <v>A+3</v>
      </c>
      <c r="E50" s="393" t="str">
        <f>VLOOKUP(C50,'[1]FDN Details (2)'!C13:Z491,15,0)</f>
        <v>WET PADDY</v>
      </c>
      <c r="F50" s="394">
        <f>VLOOKUP(C50,'[1]FDN Details (2)'!C13:Z491,17,0)</f>
        <v>45985</v>
      </c>
      <c r="G50" s="394">
        <f>VLOOKUP(C50,'[1]FDN Details (2)'!C13:Z491,18,0)</f>
        <v>45997</v>
      </c>
      <c r="H50" s="395">
        <f t="shared" si="2"/>
        <v>12</v>
      </c>
      <c r="I50" s="396" t="str">
        <f>VLOOKUP(C50,'[1]FDN Details (2)'!C13:Z491,24,0)</f>
        <v xml:space="preserve">Dhanraj construction </v>
      </c>
      <c r="J50" s="397" t="s">
        <v>2102</v>
      </c>
      <c r="K50" s="393" t="s">
        <v>2108</v>
      </c>
      <c r="L50" s="1090"/>
      <c r="M50" s="1093"/>
      <c r="O50" s="304">
        <v>43</v>
      </c>
    </row>
    <row r="51" spans="1:15" ht="15" thickBot="1" x14ac:dyDescent="0.4">
      <c r="A51" s="392">
        <v>44</v>
      </c>
      <c r="B51" s="393">
        <v>4</v>
      </c>
      <c r="C51" s="393" t="s">
        <v>1373</v>
      </c>
      <c r="D51" s="393" t="str">
        <f>VLOOKUP(C51,'[1]FDN Details (2)'!C29:Z507,2,0)</f>
        <v>A+3</v>
      </c>
      <c r="E51" s="393" t="str">
        <f>VLOOKUP(C51,'[1]FDN Details (2)'!C29:Z507,15,0)</f>
        <v>WET PADDY</v>
      </c>
      <c r="F51" s="394">
        <f>VLOOKUP(C51,'[1]FDN Details (2)'!C29:Z507,17,0)</f>
        <v>45991</v>
      </c>
      <c r="G51" s="394">
        <f>VLOOKUP(C51,'[1]FDN Details (2)'!C29:Z507,18,0)</f>
        <v>45997</v>
      </c>
      <c r="H51" s="395">
        <f t="shared" si="2"/>
        <v>6</v>
      </c>
      <c r="I51" s="396" t="str">
        <f>VLOOKUP(C51,'[1]FDN Details (2)'!C29:Z507,24,0)</f>
        <v>MUKESH MEHTA</v>
      </c>
      <c r="J51" s="397" t="s">
        <v>2102</v>
      </c>
      <c r="K51" s="393" t="s">
        <v>2104</v>
      </c>
      <c r="L51" s="1090"/>
      <c r="M51" s="1093"/>
      <c r="O51" s="304">
        <v>44</v>
      </c>
    </row>
    <row r="52" spans="1:15" ht="15" thickBot="1" x14ac:dyDescent="0.4">
      <c r="A52" s="392">
        <v>45</v>
      </c>
      <c r="B52" s="393">
        <v>5</v>
      </c>
      <c r="C52" s="393" t="s">
        <v>1864</v>
      </c>
      <c r="D52" s="393" t="str">
        <f>VLOOKUP(C52,'[1]FDN Details (2)'!C81:Z559,2,0)</f>
        <v>A+3</v>
      </c>
      <c r="E52" s="393" t="str">
        <f>VLOOKUP(C52,'[1]FDN Details (2)'!C81:Z559,15,0)</f>
        <v>DFR</v>
      </c>
      <c r="F52" s="394">
        <f>VLOOKUP(C52,'[1]FDN Details (2)'!C81:Z559,17,0)</f>
        <v>45986</v>
      </c>
      <c r="G52" s="394">
        <f>VLOOKUP(C52,'[1]FDN Details (2)'!C81:Z559,18,0)</f>
        <v>45997</v>
      </c>
      <c r="H52" s="395">
        <f t="shared" si="2"/>
        <v>11</v>
      </c>
      <c r="I52" s="396" t="str">
        <f>VLOOKUP(C52,'[1]FDN Details (2)'!C81:Z559,24,0)</f>
        <v>Jai Shri Ram Enterprises</v>
      </c>
      <c r="J52" s="397" t="s">
        <v>2102</v>
      </c>
      <c r="K52" s="393" t="s">
        <v>2104</v>
      </c>
      <c r="L52" s="1090"/>
      <c r="M52" s="1093"/>
      <c r="O52" s="304">
        <v>45</v>
      </c>
    </row>
    <row r="53" spans="1:15" ht="15" thickBot="1" x14ac:dyDescent="0.4">
      <c r="A53" s="392">
        <v>46</v>
      </c>
      <c r="B53" s="393">
        <v>6</v>
      </c>
      <c r="C53" s="393" t="s">
        <v>1257</v>
      </c>
      <c r="D53" s="393" t="str">
        <f>VLOOKUP(C53,'[1]FDN Details (2)'!C17:Z495,2,0)</f>
        <v>A+3</v>
      </c>
      <c r="E53" s="393" t="str">
        <f>VLOOKUP(C53,'[1]FDN Details (2)'!C17:Z495,15,0)</f>
        <v>WET PADDY</v>
      </c>
      <c r="F53" s="394">
        <f>VLOOKUP(C53,'[1]FDN Details (2)'!C17:Z495,17,0)</f>
        <v>45982</v>
      </c>
      <c r="G53" s="394">
        <f>VLOOKUP(C53,'[1]FDN Details (2)'!C17:Z495,18,0)</f>
        <v>45998</v>
      </c>
      <c r="H53" s="395">
        <f t="shared" si="2"/>
        <v>16</v>
      </c>
      <c r="I53" s="396" t="str">
        <f>VLOOKUP(C53,'[1]FDN Details (2)'!C17:Z495,24,0)</f>
        <v>Rajiya Infra.</v>
      </c>
      <c r="J53" s="397" t="s">
        <v>2102</v>
      </c>
      <c r="K53" s="393" t="s">
        <v>2108</v>
      </c>
      <c r="L53" s="1090"/>
      <c r="M53" s="1093"/>
      <c r="O53" s="304">
        <v>46</v>
      </c>
    </row>
    <row r="54" spans="1:15" ht="15" thickBot="1" x14ac:dyDescent="0.4">
      <c r="A54" s="392">
        <v>47</v>
      </c>
      <c r="B54" s="393">
        <v>7</v>
      </c>
      <c r="C54" s="393" t="s">
        <v>1407</v>
      </c>
      <c r="D54" s="393" t="str">
        <f>VLOOKUP(C54,'[1]FDN Details (2)'!C35:Z513,2,0)</f>
        <v>A-3</v>
      </c>
      <c r="E54" s="393" t="str">
        <f>VLOOKUP(C54,'[1]FDN Details (2)'!C35:Z513,15,0)</f>
        <v>DFR</v>
      </c>
      <c r="F54" s="394">
        <f>VLOOKUP(C54,'[1]FDN Details (2)'!C35:Z513,17,0)</f>
        <v>45994</v>
      </c>
      <c r="G54" s="394">
        <f>VLOOKUP(C54,'[1]FDN Details (2)'!C35:Z513,18,0)</f>
        <v>45998</v>
      </c>
      <c r="H54" s="395">
        <f t="shared" si="2"/>
        <v>4</v>
      </c>
      <c r="I54" s="396" t="str">
        <f>VLOOKUP(C54,'[1]FDN Details (2)'!C35:Z513,24,0)</f>
        <v>B.L Construction</v>
      </c>
      <c r="J54" s="397" t="s">
        <v>2102</v>
      </c>
      <c r="K54" s="393" t="s">
        <v>2104</v>
      </c>
      <c r="L54" s="1090"/>
      <c r="M54" s="1093"/>
      <c r="O54" s="304">
        <v>47</v>
      </c>
    </row>
    <row r="55" spans="1:15" ht="15" thickBot="1" x14ac:dyDescent="0.4">
      <c r="A55" s="392">
        <v>48</v>
      </c>
      <c r="B55" s="393">
        <v>8</v>
      </c>
      <c r="C55" s="393" t="s">
        <v>1873</v>
      </c>
      <c r="D55" s="393" t="str">
        <f>VLOOKUP(C55,'[1]FDN Details (2)'!C84:Z562,2,0)</f>
        <v>A+0</v>
      </c>
      <c r="E55" s="393" t="str">
        <f>VLOOKUP(C55,'[1]FDN Details (2)'!C84:Z562,15,0)</f>
        <v>WET PADDY</v>
      </c>
      <c r="F55" s="394">
        <f>VLOOKUP(C55,'[1]FDN Details (2)'!C84:Z562,17,0)</f>
        <v>45992</v>
      </c>
      <c r="G55" s="394">
        <f>VLOOKUP(C55,'[1]FDN Details (2)'!C84:Z562,18,0)</f>
        <v>45998</v>
      </c>
      <c r="H55" s="395">
        <f t="shared" si="2"/>
        <v>6</v>
      </c>
      <c r="I55" s="396" t="s">
        <v>2110</v>
      </c>
      <c r="J55" s="397" t="s">
        <v>2102</v>
      </c>
      <c r="K55" s="393" t="s">
        <v>2104</v>
      </c>
      <c r="L55" s="1090"/>
      <c r="M55" s="1093"/>
      <c r="O55" s="304">
        <v>48</v>
      </c>
    </row>
    <row r="56" spans="1:15" ht="15" thickBot="1" x14ac:dyDescent="0.4">
      <c r="A56" s="392">
        <v>49</v>
      </c>
      <c r="B56" s="393">
        <v>9</v>
      </c>
      <c r="C56" s="393" t="s">
        <v>1867</v>
      </c>
      <c r="D56" s="393" t="str">
        <f>VLOOKUP(C56,'[1]FDN Details (2)'!C82:Z560,2,0)</f>
        <v>A+3</v>
      </c>
      <c r="E56" s="393" t="str">
        <f>VLOOKUP(C56,'[1]FDN Details (2)'!C82:Z560,15,0)</f>
        <v>DFR</v>
      </c>
      <c r="F56" s="394">
        <f>VLOOKUP(C56,'[1]FDN Details (2)'!C82:Z560,17,0)</f>
        <v>45992</v>
      </c>
      <c r="G56" s="394">
        <f>VLOOKUP(C56,'[1]FDN Details (2)'!C82:Z560,18,0)</f>
        <v>45999</v>
      </c>
      <c r="H56" s="395">
        <f t="shared" si="2"/>
        <v>7</v>
      </c>
      <c r="I56" s="396" t="str">
        <f>VLOOKUP(C56,'[1]FDN Details (2)'!C82:Z560,24,0)</f>
        <v>Jai Shri Ram Enterprises</v>
      </c>
      <c r="J56" s="397" t="s">
        <v>2102</v>
      </c>
      <c r="K56" s="393" t="s">
        <v>2104</v>
      </c>
      <c r="L56" s="1090"/>
      <c r="M56" s="1093"/>
      <c r="O56" s="304">
        <v>49</v>
      </c>
    </row>
    <row r="57" spans="1:15" ht="15" thickBot="1" x14ac:dyDescent="0.4">
      <c r="A57" s="392">
        <v>50</v>
      </c>
      <c r="B57" s="393">
        <v>10</v>
      </c>
      <c r="C57" s="393" t="s">
        <v>1892</v>
      </c>
      <c r="D57" s="393" t="str">
        <f>VLOOKUP(C57,'[1]FDN Details (2)'!C86:Z564,2,0)</f>
        <v>A+3</v>
      </c>
      <c r="E57" s="393" t="str">
        <f>VLOOKUP(C57,'[1]FDN Details (2)'!C86:Z564,15,0)</f>
        <v>WET Paddy</v>
      </c>
      <c r="F57" s="394">
        <f>VLOOKUP(C57,'[1]FDN Details (2)'!C86:Z564,17,0)</f>
        <v>45992</v>
      </c>
      <c r="G57" s="394">
        <f>VLOOKUP(C57,'[1]FDN Details (2)'!C86:Z564,18,0)</f>
        <v>46001</v>
      </c>
      <c r="H57" s="395">
        <f t="shared" si="2"/>
        <v>9</v>
      </c>
      <c r="I57" s="396" t="s">
        <v>2110</v>
      </c>
      <c r="J57" s="397" t="s">
        <v>2102</v>
      </c>
      <c r="K57" s="393" t="s">
        <v>2104</v>
      </c>
      <c r="L57" s="1090"/>
      <c r="M57" s="1093"/>
      <c r="O57" s="304">
        <v>50</v>
      </c>
    </row>
    <row r="58" spans="1:15" ht="15" thickBot="1" x14ac:dyDescent="0.4">
      <c r="A58" s="392">
        <v>51</v>
      </c>
      <c r="B58" s="393">
        <v>11</v>
      </c>
      <c r="C58" s="393" t="s">
        <v>1430</v>
      </c>
      <c r="D58" s="393" t="str">
        <f>VLOOKUP(C58,'[1]FDN Details (2)'!C39:Z517,2,0)</f>
        <v>A+0</v>
      </c>
      <c r="E58" s="393" t="str">
        <f>VLOOKUP(C58,'[1]FDN Details (2)'!C39:Z517,15,0)</f>
        <v>DFR</v>
      </c>
      <c r="F58" s="394">
        <f>VLOOKUP(C58,'[1]FDN Details (2)'!C39:Z517,17,0)</f>
        <v>45990</v>
      </c>
      <c r="G58" s="394">
        <f>VLOOKUP(C58,'[1]FDN Details (2)'!C39:Z517,18,0)</f>
        <v>46002</v>
      </c>
      <c r="H58" s="395">
        <f t="shared" si="2"/>
        <v>12</v>
      </c>
      <c r="I58" s="396" t="str">
        <f>VLOOKUP(C58,'[1]FDN Details (2)'!C39:Z517,24,0)</f>
        <v>Shri Balaji Construction</v>
      </c>
      <c r="J58" s="397" t="s">
        <v>2102</v>
      </c>
      <c r="K58" s="393" t="s">
        <v>2104</v>
      </c>
      <c r="L58" s="1090"/>
      <c r="M58" s="1093"/>
      <c r="O58" s="304">
        <v>51</v>
      </c>
    </row>
    <row r="59" spans="1:15" ht="15" thickBot="1" x14ac:dyDescent="0.4">
      <c r="A59" s="392">
        <v>52</v>
      </c>
      <c r="B59" s="393">
        <v>12</v>
      </c>
      <c r="C59" s="393" t="s">
        <v>1377</v>
      </c>
      <c r="D59" s="393" t="str">
        <f>VLOOKUP(C59,'[1]FDN Details (2)'!C30:Z508,2,0)</f>
        <v>A+0</v>
      </c>
      <c r="E59" s="393" t="str">
        <f>VLOOKUP(C59,'[1]FDN Details (2)'!C30:Z508,15,0)</f>
        <v>WET PADDY</v>
      </c>
      <c r="F59" s="394">
        <f>VLOOKUP(C59,'[1]FDN Details (2)'!C30:Z508,17,0)</f>
        <v>45998</v>
      </c>
      <c r="G59" s="394">
        <f>VLOOKUP(C59,'[1]FDN Details (2)'!C30:Z508,18,0)</f>
        <v>46003</v>
      </c>
      <c r="H59" s="395">
        <f t="shared" si="2"/>
        <v>5</v>
      </c>
      <c r="I59" s="396" t="str">
        <f>VLOOKUP(C59,'[1]FDN Details (2)'!C30:Z508,24,0)</f>
        <v>MUKESH MEHTA</v>
      </c>
      <c r="J59" s="397" t="s">
        <v>2102</v>
      </c>
      <c r="K59" s="393" t="s">
        <v>2104</v>
      </c>
      <c r="L59" s="1090"/>
      <c r="M59" s="1093"/>
      <c r="O59" s="304">
        <v>52</v>
      </c>
    </row>
    <row r="60" spans="1:15" ht="15" thickBot="1" x14ac:dyDescent="0.4">
      <c r="A60" s="392">
        <v>53</v>
      </c>
      <c r="B60" s="393">
        <v>13</v>
      </c>
      <c r="C60" s="393" t="s">
        <v>1412</v>
      </c>
      <c r="D60" s="393" t="str">
        <f>VLOOKUP(C60,'[1]FDN Details (2)'!C36:Z514,2,0)</f>
        <v>A+3</v>
      </c>
      <c r="E60" s="393" t="str">
        <f>VLOOKUP(C60,'[1]FDN Details (2)'!C36:Z514,15,0)</f>
        <v>DFR</v>
      </c>
      <c r="F60" s="394">
        <f>VLOOKUP(C60,'[1]FDN Details (2)'!C36:Z514,17,0)</f>
        <v>45995</v>
      </c>
      <c r="G60" s="394">
        <f>VLOOKUP(C60,'[1]FDN Details (2)'!C36:Z514,18,0)</f>
        <v>46003</v>
      </c>
      <c r="H60" s="395">
        <f t="shared" si="2"/>
        <v>8</v>
      </c>
      <c r="I60" s="396" t="str">
        <f>VLOOKUP(C60,'[1]FDN Details (2)'!C36:Z514,24,0)</f>
        <v>B.L Construction</v>
      </c>
      <c r="J60" s="397" t="s">
        <v>2102</v>
      </c>
      <c r="K60" s="393" t="s">
        <v>2104</v>
      </c>
      <c r="L60" s="1090"/>
      <c r="M60" s="1093"/>
      <c r="O60" s="304">
        <v>53</v>
      </c>
    </row>
    <row r="61" spans="1:15" ht="15" thickBot="1" x14ac:dyDescent="0.4">
      <c r="A61" s="392">
        <v>54</v>
      </c>
      <c r="B61" s="393">
        <v>14</v>
      </c>
      <c r="C61" s="393" t="s">
        <v>1908</v>
      </c>
      <c r="D61" s="393" t="str">
        <f>VLOOKUP(C61,'[1]FDN Details (2)'!C90:Z568,2,0)</f>
        <v>A+0</v>
      </c>
      <c r="E61" s="393" t="str">
        <f>VLOOKUP(C61,'[1]FDN Details (2)'!C90:Z568,15,0)</f>
        <v>WET PADDY</v>
      </c>
      <c r="F61" s="394">
        <f>VLOOKUP(C61,'[1]FDN Details (2)'!C90:Z568,17,0)</f>
        <v>45997</v>
      </c>
      <c r="G61" s="394">
        <f>VLOOKUP(C61,'[1]FDN Details (2)'!C90:Z568,18,0)</f>
        <v>46003</v>
      </c>
      <c r="H61" s="395">
        <f t="shared" si="2"/>
        <v>6</v>
      </c>
      <c r="I61" s="396" t="str">
        <f>VLOOKUP(C61,'[1]FDN Details (2)'!C90:Z568,24,0)</f>
        <v>R.K . Enterprises</v>
      </c>
      <c r="J61" s="397" t="s">
        <v>2102</v>
      </c>
      <c r="K61" s="393" t="s">
        <v>2104</v>
      </c>
      <c r="L61" s="1090"/>
      <c r="M61" s="1093"/>
      <c r="O61" s="304">
        <v>54</v>
      </c>
    </row>
    <row r="62" spans="1:15" ht="15" thickBot="1" x14ac:dyDescent="0.4">
      <c r="A62" s="392">
        <v>55</v>
      </c>
      <c r="B62" s="393">
        <v>15</v>
      </c>
      <c r="C62" s="393" t="s">
        <v>1201</v>
      </c>
      <c r="D62" s="393" t="str">
        <f>VLOOKUP(C62,'[1]FDN Details (2)'!C14:Z492,2,0)</f>
        <v>A+3</v>
      </c>
      <c r="E62" s="393" t="str">
        <f>VLOOKUP(C62,'[1]FDN Details (2)'!C14:Z492,15,0)</f>
        <v>WET PADDY</v>
      </c>
      <c r="F62" s="394">
        <f>VLOOKUP(C62,'[1]FDN Details (2)'!C14:Z492,17,0)</f>
        <v>45998</v>
      </c>
      <c r="G62" s="394">
        <f>VLOOKUP(C62,'[1]FDN Details (2)'!C14:Z492,18,0)</f>
        <v>46004</v>
      </c>
      <c r="H62" s="395">
        <f t="shared" si="2"/>
        <v>6</v>
      </c>
      <c r="I62" s="396" t="str">
        <f>VLOOKUP(C62,'[1]FDN Details (2)'!C14:Z492,24,0)</f>
        <v xml:space="preserve">Dhanraj construction </v>
      </c>
      <c r="J62" s="397" t="s">
        <v>2102</v>
      </c>
      <c r="K62" s="393" t="s">
        <v>2108</v>
      </c>
      <c r="L62" s="1090"/>
      <c r="M62" s="1093"/>
      <c r="O62" s="304">
        <v>55</v>
      </c>
    </row>
    <row r="63" spans="1:15" ht="15" thickBot="1" x14ac:dyDescent="0.4">
      <c r="A63" s="392">
        <v>56</v>
      </c>
      <c r="B63" s="393">
        <v>16</v>
      </c>
      <c r="C63" s="393" t="s">
        <v>1253</v>
      </c>
      <c r="D63" s="393" t="str">
        <f>VLOOKUP(C63,'[1]FDN Details (2)'!C16:Z494,2,0)</f>
        <v>A+0</v>
      </c>
      <c r="E63" s="393" t="str">
        <f>VLOOKUP(C63,'[1]FDN Details (2)'!C16:Z494,15,0)</f>
        <v>WET PADDY</v>
      </c>
      <c r="F63" s="394">
        <f>VLOOKUP(C63,'[1]FDN Details (2)'!C16:Z494,17,0)</f>
        <v>45998</v>
      </c>
      <c r="G63" s="394">
        <f>VLOOKUP(C63,'[1]FDN Details (2)'!C16:Z494,18,0)</f>
        <v>46006</v>
      </c>
      <c r="H63" s="395">
        <f t="shared" si="2"/>
        <v>8</v>
      </c>
      <c r="I63" s="396" t="str">
        <f>VLOOKUP(C63,'[1]FDN Details (2)'!C16:Z494,24,0)</f>
        <v>Rajiya Infra.</v>
      </c>
      <c r="J63" s="397" t="s">
        <v>2102</v>
      </c>
      <c r="K63" s="393" t="s">
        <v>2108</v>
      </c>
      <c r="L63" s="1090"/>
      <c r="M63" s="1093"/>
      <c r="O63" s="304">
        <v>56</v>
      </c>
    </row>
    <row r="64" spans="1:15" ht="15" thickBot="1" x14ac:dyDescent="0.4">
      <c r="A64" s="392">
        <v>57</v>
      </c>
      <c r="B64" s="393">
        <v>17</v>
      </c>
      <c r="C64" s="393" t="s">
        <v>1363</v>
      </c>
      <c r="D64" s="393" t="str">
        <f>VLOOKUP(C64,'[1]FDN Details (2)'!C28:Z506,2,0)</f>
        <v>A-3</v>
      </c>
      <c r="E64" s="393" t="str">
        <f>VLOOKUP(C64,'[1]FDN Details (2)'!C28:Z506,15,0)</f>
        <v>WET PADDY</v>
      </c>
      <c r="F64" s="394">
        <f>VLOOKUP(C64,'[1]FDN Details (2)'!C28:Z506,17,0)</f>
        <v>46001</v>
      </c>
      <c r="G64" s="394">
        <f>VLOOKUP(C64,'[1]FDN Details (2)'!C28:Z506,18,0)</f>
        <v>46007</v>
      </c>
      <c r="H64" s="395">
        <f t="shared" si="2"/>
        <v>6</v>
      </c>
      <c r="I64" s="396" t="str">
        <f>VLOOKUP(C64,'[1]FDN Details (2)'!C28:Z506,24,0)</f>
        <v>MUKESH MEHTA</v>
      </c>
      <c r="J64" s="397" t="s">
        <v>2102</v>
      </c>
      <c r="K64" s="393" t="s">
        <v>2104</v>
      </c>
      <c r="L64" s="1090"/>
      <c r="M64" s="1093"/>
      <c r="O64" s="304">
        <v>57</v>
      </c>
    </row>
    <row r="65" spans="1:15" ht="15" thickBot="1" x14ac:dyDescent="0.4">
      <c r="A65" s="392">
        <v>58</v>
      </c>
      <c r="B65" s="393">
        <v>18</v>
      </c>
      <c r="C65" s="393" t="s">
        <v>1911</v>
      </c>
      <c r="D65" s="393" t="str">
        <f>VLOOKUP(C65,'[1]FDN Details (2)'!C91:Z569,2,0)</f>
        <v>A+0</v>
      </c>
      <c r="E65" s="393" t="str">
        <f>VLOOKUP(C65,'[1]FDN Details (2)'!C91:Z569,15,0)</f>
        <v>WET PADDY</v>
      </c>
      <c r="F65" s="394">
        <f>VLOOKUP(C65,'[1]FDN Details (2)'!C91:Z569,17,0)</f>
        <v>45998</v>
      </c>
      <c r="G65" s="394">
        <f>VLOOKUP(C65,'[1]FDN Details (2)'!C91:Z569,18,0)</f>
        <v>46007</v>
      </c>
      <c r="H65" s="395">
        <f t="shared" si="2"/>
        <v>9</v>
      </c>
      <c r="I65" s="396" t="s">
        <v>2110</v>
      </c>
      <c r="J65" s="397" t="s">
        <v>2102</v>
      </c>
      <c r="K65" s="393" t="s">
        <v>2104</v>
      </c>
      <c r="L65" s="1090"/>
      <c r="M65" s="1093"/>
      <c r="O65" s="304">
        <v>58</v>
      </c>
    </row>
    <row r="66" spans="1:15" ht="15" thickBot="1" x14ac:dyDescent="0.4">
      <c r="A66" s="392">
        <v>59</v>
      </c>
      <c r="B66" s="393">
        <v>19</v>
      </c>
      <c r="C66" s="393" t="s">
        <v>1870</v>
      </c>
      <c r="D66" s="393" t="str">
        <f>VLOOKUP(C66,'[1]FDN Details (2)'!C83:Z561,2,0)</f>
        <v>A+3</v>
      </c>
      <c r="E66" s="393" t="str">
        <f>VLOOKUP(C66,'[1]FDN Details (2)'!C83:Z561,15,0)</f>
        <v>WFR</v>
      </c>
      <c r="F66" s="394">
        <f>VLOOKUP(C66,'[1]FDN Details (2)'!C83:Z561,17,0)</f>
        <v>45987</v>
      </c>
      <c r="G66" s="394">
        <f>VLOOKUP(C66,'[1]FDN Details (2)'!C83:Z561,18,0)</f>
        <v>46008</v>
      </c>
      <c r="H66" s="395">
        <f t="shared" si="2"/>
        <v>21</v>
      </c>
      <c r="I66" s="396" t="str">
        <f>VLOOKUP(C66,'[1]FDN Details (2)'!C83:Z561,24,0)</f>
        <v>Jai Shri Ram Enterprises</v>
      </c>
      <c r="J66" s="397" t="s">
        <v>2102</v>
      </c>
      <c r="K66" s="393" t="s">
        <v>2104</v>
      </c>
      <c r="L66" s="1090"/>
      <c r="M66" s="1093"/>
      <c r="O66" s="304">
        <v>59</v>
      </c>
    </row>
    <row r="67" spans="1:15" ht="15" thickBot="1" x14ac:dyDescent="0.4">
      <c r="A67" s="392">
        <v>60</v>
      </c>
      <c r="B67" s="393">
        <v>20</v>
      </c>
      <c r="C67" s="393" t="s">
        <v>1901</v>
      </c>
      <c r="D67" s="393" t="str">
        <f>VLOOKUP(C67,'[1]FDN Details (2)'!C88:Z566,2,0)</f>
        <v>A+0</v>
      </c>
      <c r="E67" s="393" t="str">
        <f>VLOOKUP(C67,'[1]FDN Details (2)'!C88:Z566,15,0)</f>
        <v>WET PADDY</v>
      </c>
      <c r="F67" s="394">
        <f>VLOOKUP(C67,'[1]FDN Details (2)'!C88:Z566,17,0)</f>
        <v>46004</v>
      </c>
      <c r="G67" s="394">
        <f>VLOOKUP(C67,'[1]FDN Details (2)'!C88:Z566,18,0)</f>
        <v>46008</v>
      </c>
      <c r="H67" s="395">
        <f t="shared" si="2"/>
        <v>4</v>
      </c>
      <c r="I67" s="396" t="str">
        <f>VLOOKUP(C67,'[1]FDN Details (2)'!C88:Z566,24,0)</f>
        <v>R.K . Enterprises</v>
      </c>
      <c r="J67" s="397" t="s">
        <v>2102</v>
      </c>
      <c r="K67" s="393" t="s">
        <v>2104</v>
      </c>
      <c r="L67" s="1090"/>
      <c r="M67" s="1093"/>
      <c r="O67" s="304">
        <v>60</v>
      </c>
    </row>
    <row r="68" spans="1:15" ht="15" thickBot="1" x14ac:dyDescent="0.4">
      <c r="A68" s="392">
        <v>61</v>
      </c>
      <c r="B68" s="393">
        <v>21</v>
      </c>
      <c r="C68" s="393" t="s">
        <v>1434</v>
      </c>
      <c r="D68" s="393" t="str">
        <f>VLOOKUP(C68,'[1]FDN Details (2)'!C40:Z518,2,0)</f>
        <v>A+0</v>
      </c>
      <c r="E68" s="393" t="str">
        <f>VLOOKUP(C68,'[1]FDN Details (2)'!C40:Z518,15,0)</f>
        <v>DFR</v>
      </c>
      <c r="F68" s="394">
        <f>VLOOKUP(C68,'[1]FDN Details (2)'!C40:Z518,17,0)</f>
        <v>46001</v>
      </c>
      <c r="G68" s="394">
        <f>VLOOKUP(C68,'[1]FDN Details (2)'!C40:Z518,18,0)</f>
        <v>46010</v>
      </c>
      <c r="H68" s="395">
        <f t="shared" si="2"/>
        <v>9</v>
      </c>
      <c r="I68" s="396" t="str">
        <f>VLOOKUP(C68,'[1]FDN Details (2)'!C40:Z518,24,0)</f>
        <v>Shri Balaji Construction</v>
      </c>
      <c r="J68" s="397" t="s">
        <v>2102</v>
      </c>
      <c r="K68" s="393" t="s">
        <v>2104</v>
      </c>
      <c r="L68" s="1090"/>
      <c r="M68" s="1093"/>
      <c r="O68" s="304">
        <v>61</v>
      </c>
    </row>
    <row r="69" spans="1:15" ht="15" thickBot="1" x14ac:dyDescent="0.4">
      <c r="A69" s="392">
        <v>62</v>
      </c>
      <c r="B69" s="393">
        <v>22</v>
      </c>
      <c r="C69" s="393" t="s">
        <v>1915</v>
      </c>
      <c r="D69" s="393" t="str">
        <f>VLOOKUP(C69,'[1]FDN Details (2)'!C92:Z570,2,0)</f>
        <v>A+0</v>
      </c>
      <c r="E69" s="393" t="str">
        <f>VLOOKUP(C69,'[1]FDN Details (2)'!C92:Z570,15,0)</f>
        <v>WET PADDY</v>
      </c>
      <c r="F69" s="394">
        <f>VLOOKUP(C69,'[1]FDN Details (2)'!C92:Z570,17,0)</f>
        <v>46005</v>
      </c>
      <c r="G69" s="394">
        <f>VLOOKUP(C69,'[1]FDN Details (2)'!C92:Z570,18,0)</f>
        <v>46010</v>
      </c>
      <c r="H69" s="395">
        <f t="shared" si="2"/>
        <v>5</v>
      </c>
      <c r="I69" s="396" t="str">
        <f>VLOOKUP(C69,'[1]FDN Details (2)'!C92:Z570,24,0)</f>
        <v>R.K . Enterprises</v>
      </c>
      <c r="J69" s="397" t="s">
        <v>2102</v>
      </c>
      <c r="K69" s="393" t="s">
        <v>2104</v>
      </c>
      <c r="L69" s="1090"/>
      <c r="M69" s="1093"/>
      <c r="O69" s="304">
        <v>62</v>
      </c>
    </row>
    <row r="70" spans="1:15" ht="15" thickBot="1" x14ac:dyDescent="0.4">
      <c r="A70" s="392">
        <v>63</v>
      </c>
      <c r="B70" s="393">
        <v>23</v>
      </c>
      <c r="C70" s="393" t="s">
        <v>1396</v>
      </c>
      <c r="D70" s="393" t="str">
        <f>VLOOKUP(C70,'[1]FDN Details (2)'!C33:Z511,2,0)</f>
        <v>A+3</v>
      </c>
      <c r="E70" s="393" t="str">
        <f>VLOOKUP(C70,'[1]FDN Details (2)'!C33:Z511,15,0)</f>
        <v>DFR</v>
      </c>
      <c r="F70" s="394">
        <f>VLOOKUP(C70,'[1]FDN Details (2)'!C33:Z511,17,0)</f>
        <v>46002</v>
      </c>
      <c r="G70" s="394">
        <f>VLOOKUP(C70,'[1]FDN Details (2)'!C33:Z511,18,0)</f>
        <v>46011</v>
      </c>
      <c r="H70" s="395">
        <f t="shared" si="2"/>
        <v>9</v>
      </c>
      <c r="I70" s="396" t="str">
        <f>VLOOKUP(C70,'[1]FDN Details (2)'!C33:Z511,24,0)</f>
        <v>B.L Construction</v>
      </c>
      <c r="J70" s="397" t="s">
        <v>2102</v>
      </c>
      <c r="K70" s="393" t="s">
        <v>2104</v>
      </c>
      <c r="L70" s="1090"/>
      <c r="M70" s="1093"/>
      <c r="O70" s="304">
        <v>63</v>
      </c>
    </row>
    <row r="71" spans="1:15" ht="15" thickBot="1" x14ac:dyDescent="0.4">
      <c r="A71" s="392">
        <v>64</v>
      </c>
      <c r="B71" s="393">
        <v>24</v>
      </c>
      <c r="C71" s="393" t="s">
        <v>1355</v>
      </c>
      <c r="D71" s="393" t="str">
        <f>VLOOKUP(C71,'[1]FDN Details (2)'!C26:Z504,2,0)</f>
        <v>A-3</v>
      </c>
      <c r="E71" s="393" t="str">
        <f>VLOOKUP(C71,'[1]FDN Details (2)'!C26:Z504,15,0)</f>
        <v>WET PADDY</v>
      </c>
      <c r="F71" s="394">
        <f>VLOOKUP(C71,'[1]FDN Details (2)'!C26:Z504,17,0)</f>
        <v>46003</v>
      </c>
      <c r="G71" s="394">
        <f>VLOOKUP(C71,'[1]FDN Details (2)'!C26:Z504,18,0)</f>
        <v>46013</v>
      </c>
      <c r="H71" s="395">
        <f t="shared" si="2"/>
        <v>10</v>
      </c>
      <c r="I71" s="396" t="str">
        <f>VLOOKUP(C71,'[1]FDN Details (2)'!C26:Z504,24,0)</f>
        <v>MUKESH MEHTA</v>
      </c>
      <c r="J71" s="397" t="s">
        <v>2102</v>
      </c>
      <c r="K71" s="393" t="s">
        <v>2104</v>
      </c>
      <c r="L71" s="1090"/>
      <c r="M71" s="1093"/>
      <c r="O71" s="304">
        <v>64</v>
      </c>
    </row>
    <row r="72" spans="1:15" ht="15" thickBot="1" x14ac:dyDescent="0.4">
      <c r="A72" s="392">
        <v>65</v>
      </c>
      <c r="B72" s="393">
        <v>25</v>
      </c>
      <c r="C72" s="393" t="s">
        <v>1904</v>
      </c>
      <c r="D72" s="393" t="str">
        <f>VLOOKUP(C72,'[1]FDN Details (2)'!C89:Z567,2,0)</f>
        <v>A+0</v>
      </c>
      <c r="E72" s="393" t="str">
        <f>VLOOKUP(C72,'[1]FDN Details (2)'!C89:Z567,15,0)</f>
        <v>WET Paddy</v>
      </c>
      <c r="F72" s="394">
        <f>VLOOKUP(C72,'[1]FDN Details (2)'!C89:Z567,17,0)</f>
        <v>45998</v>
      </c>
      <c r="G72" s="394">
        <f>VLOOKUP(C72,'[1]FDN Details (2)'!C89:Z567,18,0)</f>
        <v>46013</v>
      </c>
      <c r="H72" s="395">
        <f t="shared" si="2"/>
        <v>15</v>
      </c>
      <c r="I72" s="396" t="str">
        <f>VLOOKUP(C72,'[1]FDN Details (2)'!C89:Z567,24,0)</f>
        <v>R.K . Enterprises</v>
      </c>
      <c r="J72" s="397" t="s">
        <v>2102</v>
      </c>
      <c r="K72" s="393" t="s">
        <v>2104</v>
      </c>
      <c r="L72" s="1090"/>
      <c r="M72" s="1093"/>
      <c r="O72" s="304">
        <v>65</v>
      </c>
    </row>
    <row r="73" spans="1:15" ht="15" thickBot="1" x14ac:dyDescent="0.4">
      <c r="A73" s="392">
        <v>66</v>
      </c>
      <c r="B73" s="393">
        <v>26</v>
      </c>
      <c r="C73" s="393" t="s">
        <v>1036</v>
      </c>
      <c r="D73" s="393" t="str">
        <f>VLOOKUP(C73,'[1]FDN Details (2)'!C12:Z490,2,0)</f>
        <v>A+0</v>
      </c>
      <c r="E73" s="393" t="str">
        <f>VLOOKUP(C73,'[1]FDN Details (2)'!C12:Z490,15,0)</f>
        <v>WFR</v>
      </c>
      <c r="F73" s="394">
        <f>VLOOKUP(C73,'[1]FDN Details (2)'!C12:Z490,17,0)</f>
        <v>46013</v>
      </c>
      <c r="G73" s="394">
        <f>VLOOKUP(C73,'[1]FDN Details (2)'!C12:Z490,18,0)</f>
        <v>46015</v>
      </c>
      <c r="H73" s="395">
        <f t="shared" si="2"/>
        <v>2</v>
      </c>
      <c r="I73" s="396" t="str">
        <f>VLOOKUP(C73,'[1]FDN Details (2)'!C12:Z490,24,0)</f>
        <v>Shree Khatushyam</v>
      </c>
      <c r="J73" s="397" t="s">
        <v>2111</v>
      </c>
      <c r="K73" s="393" t="s">
        <v>2108</v>
      </c>
      <c r="L73" s="1090"/>
      <c r="M73" s="1093"/>
      <c r="O73" s="304">
        <v>66</v>
      </c>
    </row>
    <row r="74" spans="1:15" ht="15" thickBot="1" x14ac:dyDescent="0.4">
      <c r="A74" s="392">
        <v>67</v>
      </c>
      <c r="B74" s="393">
        <v>27</v>
      </c>
      <c r="C74" s="393" t="s">
        <v>1403</v>
      </c>
      <c r="D74" s="393" t="str">
        <f>VLOOKUP(C74,'[1]FDN Details (2)'!C34:Z512,2,0)</f>
        <v>A+3</v>
      </c>
      <c r="E74" s="393" t="str">
        <f>VLOOKUP(C74,'[1]FDN Details (2)'!C34:Z512,15,0)</f>
        <v>DFR</v>
      </c>
      <c r="F74" s="394">
        <f>VLOOKUP(C74,'[1]FDN Details (2)'!C34:Z512,17,0)</f>
        <v>46013</v>
      </c>
      <c r="G74" s="394">
        <f>VLOOKUP(C74,'[1]FDN Details (2)'!C34:Z512,18,0)</f>
        <v>46015</v>
      </c>
      <c r="H74" s="395">
        <f t="shared" si="2"/>
        <v>2</v>
      </c>
      <c r="I74" s="396" t="str">
        <f>VLOOKUP(C74,'[1]FDN Details (2)'!C34:Z512,24,0)</f>
        <v>B.L Construction</v>
      </c>
      <c r="J74" s="397" t="s">
        <v>2102</v>
      </c>
      <c r="K74" s="393" t="s">
        <v>2104</v>
      </c>
      <c r="L74" s="1090"/>
      <c r="M74" s="1093"/>
      <c r="O74" s="304">
        <v>67</v>
      </c>
    </row>
    <row r="75" spans="1:15" ht="15" thickBot="1" x14ac:dyDescent="0.4">
      <c r="A75" s="392">
        <v>68</v>
      </c>
      <c r="B75" s="393">
        <v>28</v>
      </c>
      <c r="C75" s="393" t="s">
        <v>1931</v>
      </c>
      <c r="D75" s="393" t="str">
        <f>VLOOKUP(C75,'[1]FDN Details (2)'!C94:Z572,2,0)</f>
        <v>A+3</v>
      </c>
      <c r="E75" s="393" t="str">
        <f>VLOOKUP(C75,'[1]FDN Details (2)'!C94:Z572,15,0)</f>
        <v>DFR</v>
      </c>
      <c r="F75" s="394">
        <f>VLOOKUP(C75,'[1]FDN Details (2)'!C94:Z572,17,0)</f>
        <v>46013</v>
      </c>
      <c r="G75" s="394">
        <f>VLOOKUP(C75,'[1]FDN Details (2)'!C94:Z572,18,0)</f>
        <v>46015</v>
      </c>
      <c r="H75" s="395">
        <f t="shared" si="2"/>
        <v>2</v>
      </c>
      <c r="I75" s="396" t="str">
        <f>VLOOKUP(C75,'[1]FDN Details (2)'!C94:Z572,24,0)</f>
        <v>Jai Shri Ram Enterprises</v>
      </c>
      <c r="J75" s="397" t="s">
        <v>2102</v>
      </c>
      <c r="K75" s="393" t="s">
        <v>2104</v>
      </c>
      <c r="L75" s="1090"/>
      <c r="M75" s="1093"/>
      <c r="O75" s="304">
        <v>68</v>
      </c>
    </row>
    <row r="76" spans="1:15" ht="15" thickBot="1" x14ac:dyDescent="0.4">
      <c r="A76" s="392">
        <v>69</v>
      </c>
      <c r="B76" s="393">
        <v>29</v>
      </c>
      <c r="C76" s="393" t="s">
        <v>1319</v>
      </c>
      <c r="D76" s="393" t="str">
        <f>VLOOKUP(C76,'[1]FDN Details (2)'!C22:Z500,2,0)</f>
        <v>A-3</v>
      </c>
      <c r="E76" s="393" t="str">
        <f>VLOOKUP(C76,'[1]FDN Details (2)'!C22:Z500,15,0)</f>
        <v>WFR</v>
      </c>
      <c r="F76" s="394">
        <f>VLOOKUP(C76,'[1]FDN Details (2)'!C22:Z500,17,0)</f>
        <v>46013</v>
      </c>
      <c r="G76" s="394">
        <f>VLOOKUP(C76,'[1]FDN Details (2)'!C22:Z500,18,0)</f>
        <v>46017</v>
      </c>
      <c r="H76" s="395">
        <f t="shared" si="2"/>
        <v>4</v>
      </c>
      <c r="I76" s="396" t="str">
        <f>VLOOKUP(C76,'[1]FDN Details (2)'!C22:Z500,24,0)</f>
        <v>Rajiya Infra.</v>
      </c>
      <c r="J76" s="397" t="s">
        <v>2102</v>
      </c>
      <c r="K76" s="393" t="s">
        <v>2104</v>
      </c>
      <c r="L76" s="1090"/>
      <c r="M76" s="1093"/>
      <c r="O76" s="304">
        <v>69</v>
      </c>
    </row>
    <row r="77" spans="1:15" ht="15" thickBot="1" x14ac:dyDescent="0.4">
      <c r="A77" s="392">
        <v>70</v>
      </c>
      <c r="B77" s="393">
        <v>30</v>
      </c>
      <c r="C77" s="393" t="s">
        <v>1359</v>
      </c>
      <c r="D77" s="393" t="str">
        <f>VLOOKUP(C77,'[1]FDN Details (2)'!C27:Z505,2,0)</f>
        <v>A-3</v>
      </c>
      <c r="E77" s="393" t="str">
        <f>VLOOKUP(C77,'[1]FDN Details (2)'!C27:Z505,15,0)</f>
        <v>WET PADDY</v>
      </c>
      <c r="F77" s="394">
        <f>VLOOKUP(C77,'[1]FDN Details (2)'!C27:Z505,17,0)</f>
        <v>46013</v>
      </c>
      <c r="G77" s="394">
        <f>VLOOKUP(C77,'[1]FDN Details (2)'!C27:Z505,18,0)</f>
        <v>46017</v>
      </c>
      <c r="H77" s="395">
        <f t="shared" si="2"/>
        <v>4</v>
      </c>
      <c r="I77" s="396" t="str">
        <f>VLOOKUP(C77,'[1]FDN Details (2)'!C27:Z505,24,0)</f>
        <v>MUKESH MEHTA</v>
      </c>
      <c r="J77" s="397" t="s">
        <v>2102</v>
      </c>
      <c r="K77" s="393" t="s">
        <v>2104</v>
      </c>
      <c r="L77" s="1090"/>
      <c r="M77" s="1093"/>
      <c r="O77" s="304">
        <v>70</v>
      </c>
    </row>
    <row r="78" spans="1:15" ht="15" thickBot="1" x14ac:dyDescent="0.4">
      <c r="A78" s="392">
        <v>71</v>
      </c>
      <c r="B78" s="393">
        <v>31</v>
      </c>
      <c r="C78" s="393" t="s">
        <v>1392</v>
      </c>
      <c r="D78" s="393" t="str">
        <f>VLOOKUP(C78,'[1]FDN Details (2)'!C32:Z510,2,0)</f>
        <v>A+3</v>
      </c>
      <c r="E78" s="393" t="str">
        <f>VLOOKUP(C78,'[1]FDN Details (2)'!C32:Z510,15,0)</f>
        <v>DFR</v>
      </c>
      <c r="F78" s="394">
        <f>VLOOKUP(C78,'[1]FDN Details (2)'!C32:Z510,17,0)</f>
        <v>46013</v>
      </c>
      <c r="G78" s="394">
        <f>VLOOKUP(C78,'[1]FDN Details (2)'!C32:Z510,18,0)</f>
        <v>46018</v>
      </c>
      <c r="H78" s="395">
        <f t="shared" si="2"/>
        <v>5</v>
      </c>
      <c r="I78" s="396" t="str">
        <f>VLOOKUP(C78,'[1]FDN Details (2)'!C32:Z510,24,0)</f>
        <v>B.L Construction</v>
      </c>
      <c r="J78" s="397" t="s">
        <v>2102</v>
      </c>
      <c r="K78" s="393" t="s">
        <v>2104</v>
      </c>
      <c r="L78" s="1090"/>
      <c r="M78" s="1093"/>
      <c r="O78" s="304">
        <v>71</v>
      </c>
    </row>
    <row r="79" spans="1:15" ht="15" thickBot="1" x14ac:dyDescent="0.4">
      <c r="A79" s="392">
        <v>72</v>
      </c>
      <c r="B79" s="393">
        <v>32</v>
      </c>
      <c r="C79" s="393" t="s">
        <v>64</v>
      </c>
      <c r="D79" s="393" t="str">
        <f>VLOOKUP(C79,'[1]FDN Details (2)'!C75:Z553,2,0)</f>
        <v>A+6</v>
      </c>
      <c r="E79" s="393" t="s">
        <v>51</v>
      </c>
      <c r="F79" s="394">
        <f>VLOOKUP(C79,'[1]FDN Details (2)'!C75:Z553,17,0)</f>
        <v>45967</v>
      </c>
      <c r="G79" s="394">
        <f>VLOOKUP(C79,'[1]FDN Details (2)'!C75:Z553,18,0)</f>
        <v>46018</v>
      </c>
      <c r="H79" s="395">
        <f t="shared" si="2"/>
        <v>51</v>
      </c>
      <c r="I79" s="396" t="str">
        <f>VLOOKUP(C79,'[1]FDN Details (2)'!C75:Z553,24,0)</f>
        <v>R.K . Enterprises</v>
      </c>
      <c r="J79" s="397" t="s">
        <v>2102</v>
      </c>
      <c r="K79" s="393" t="s">
        <v>2104</v>
      </c>
      <c r="L79" s="1090"/>
      <c r="M79" s="1093"/>
      <c r="O79" s="304">
        <v>72</v>
      </c>
    </row>
    <row r="80" spans="1:15" ht="15" thickBot="1" x14ac:dyDescent="0.4">
      <c r="A80" s="392">
        <v>73</v>
      </c>
      <c r="B80" s="393">
        <v>33</v>
      </c>
      <c r="C80" s="393" t="s">
        <v>1032</v>
      </c>
      <c r="D80" s="393" t="str">
        <f>VLOOKUP(C80,'[1]FDN Details (2)'!C11:Z489,2,0)</f>
        <v>A+0</v>
      </c>
      <c r="E80" s="393" t="str">
        <f>VLOOKUP(C80,'[1]FDN Details (2)'!C11:Z489,15,0)</f>
        <v>DFR</v>
      </c>
      <c r="F80" s="394">
        <f>VLOOKUP(C80,'[1]FDN Details (2)'!C11:Z489,17,0)</f>
        <v>46013</v>
      </c>
      <c r="G80" s="394">
        <f>VLOOKUP(C80,'[1]FDN Details (2)'!C11:Z489,18,0)</f>
        <v>46019</v>
      </c>
      <c r="H80" s="395">
        <f t="shared" si="2"/>
        <v>6</v>
      </c>
      <c r="I80" s="396" t="str">
        <f>VLOOKUP(C80,'[1]FDN Details (2)'!C11:Z489,24,0)</f>
        <v>Afflux Construction</v>
      </c>
      <c r="J80" s="397" t="s">
        <v>2111</v>
      </c>
      <c r="K80" s="393" t="s">
        <v>2108</v>
      </c>
      <c r="L80" s="1090"/>
      <c r="M80" s="1093"/>
      <c r="O80" s="304">
        <v>73</v>
      </c>
    </row>
    <row r="81" spans="1:15" ht="15" thickBot="1" x14ac:dyDescent="0.4">
      <c r="A81" s="392">
        <v>74</v>
      </c>
      <c r="B81" s="393">
        <v>34</v>
      </c>
      <c r="C81" s="393" t="s">
        <v>1888</v>
      </c>
      <c r="D81" s="393" t="str">
        <f>VLOOKUP(C81,'[1]FDN Details (2)'!C85:Z563,2,0)</f>
        <v>A+0</v>
      </c>
      <c r="E81" s="393" t="str">
        <f>VLOOKUP(C81,'[1]FDN Details (2)'!C85:Z563,15,0)</f>
        <v>WET PADDY</v>
      </c>
      <c r="F81" s="394">
        <f>VLOOKUP(C81,'[1]FDN Details (2)'!C85:Z563,17,0)</f>
        <v>46016</v>
      </c>
      <c r="G81" s="394">
        <f>VLOOKUP(C81,'[1]FDN Details (2)'!C85:Z563,18,0)</f>
        <v>46020</v>
      </c>
      <c r="H81" s="395">
        <f t="shared" si="2"/>
        <v>4</v>
      </c>
      <c r="I81" s="396" t="str">
        <f>VLOOKUP(C81,'[1]FDN Details (2)'!C85:Z563,24,0)</f>
        <v>R.K . Enterprises</v>
      </c>
      <c r="J81" s="397" t="s">
        <v>2102</v>
      </c>
      <c r="K81" s="393" t="s">
        <v>2104</v>
      </c>
      <c r="L81" s="1090"/>
      <c r="M81" s="1093"/>
      <c r="O81" s="304">
        <v>74</v>
      </c>
    </row>
    <row r="82" spans="1:15" ht="15" thickBot="1" x14ac:dyDescent="0.4">
      <c r="A82" s="392">
        <v>75</v>
      </c>
      <c r="B82" s="393">
        <v>35</v>
      </c>
      <c r="C82" s="393" t="s">
        <v>1028</v>
      </c>
      <c r="D82" s="393" t="str">
        <f>VLOOKUP(C82,'[1]FDN Details (2)'!C10:Z488,2,0)</f>
        <v>A+0</v>
      </c>
      <c r="E82" s="393" t="str">
        <f>VLOOKUP(C82,'[1]FDN Details (2)'!C10:Z488,15,0)</f>
        <v>DFR</v>
      </c>
      <c r="F82" s="394">
        <f>VLOOKUP(C82,'[1]FDN Details (2)'!C10:Z488,17,0)</f>
        <v>46015</v>
      </c>
      <c r="G82" s="394">
        <f>VLOOKUP(C82,'[1]FDN Details (2)'!C10:Z488,18,0)</f>
        <v>46021</v>
      </c>
      <c r="H82" s="395">
        <f t="shared" si="2"/>
        <v>6</v>
      </c>
      <c r="I82" s="396" t="str">
        <f>VLOOKUP(C82,'[1]FDN Details (2)'!C10:Z488,24,0)</f>
        <v>Shree Khatushyam</v>
      </c>
      <c r="J82" s="397" t="s">
        <v>2111</v>
      </c>
      <c r="K82" s="393" t="s">
        <v>2108</v>
      </c>
      <c r="L82" s="1090"/>
      <c r="M82" s="1093"/>
      <c r="O82" s="304">
        <v>75</v>
      </c>
    </row>
    <row r="83" spans="1:15" ht="15" thickBot="1" x14ac:dyDescent="0.4">
      <c r="A83" s="392">
        <v>76</v>
      </c>
      <c r="B83" s="393">
        <v>36</v>
      </c>
      <c r="C83" s="393" t="s">
        <v>1389</v>
      </c>
      <c r="D83" s="393" t="str">
        <f>VLOOKUP(C83,'[1]FDN Details (2)'!C31:Z509,2,0)</f>
        <v>A+3</v>
      </c>
      <c r="E83" s="393" t="str">
        <f>VLOOKUP(C83,'[1]FDN Details (2)'!C31:Z509,15,0)</f>
        <v>DFR</v>
      </c>
      <c r="F83" s="394">
        <f>VLOOKUP(C83,'[1]FDN Details (2)'!C31:Z509,17,0)</f>
        <v>46013</v>
      </c>
      <c r="G83" s="394">
        <f>VLOOKUP(C83,'[1]FDN Details (2)'!C31:Z509,18,0)</f>
        <v>46021</v>
      </c>
      <c r="H83" s="395">
        <f t="shared" si="2"/>
        <v>8</v>
      </c>
      <c r="I83" s="396" t="str">
        <f>VLOOKUP(C83,'[1]FDN Details (2)'!C31:Z509,24,0)</f>
        <v>B.L Construction</v>
      </c>
      <c r="J83" s="397" t="s">
        <v>2102</v>
      </c>
      <c r="K83" s="393" t="s">
        <v>2104</v>
      </c>
      <c r="L83" s="1090"/>
      <c r="M83" s="1093"/>
      <c r="O83" s="304">
        <v>76</v>
      </c>
    </row>
    <row r="84" spans="1:15" ht="15" thickBot="1" x14ac:dyDescent="0.4">
      <c r="A84" s="392">
        <v>77</v>
      </c>
      <c r="B84" s="393">
        <v>37</v>
      </c>
      <c r="C84" s="393" t="s">
        <v>1927</v>
      </c>
      <c r="D84" s="393" t="str">
        <f>VLOOKUP(C84,'[1]FDN Details (2)'!C93:Z571,2,0)</f>
        <v>A+0</v>
      </c>
      <c r="E84" s="393" t="str">
        <f>VLOOKUP(C84,'[1]FDN Details (2)'!C93:Z571,15,0)</f>
        <v>DFR</v>
      </c>
      <c r="F84" s="394">
        <f>VLOOKUP(C84,'[1]FDN Details (2)'!C93:Z571,17,0)</f>
        <v>46016</v>
      </c>
      <c r="G84" s="394">
        <f>VLOOKUP(C84,'[1]FDN Details (2)'!C93:Z571,18,0)</f>
        <v>46021</v>
      </c>
      <c r="H84" s="395">
        <f t="shared" si="2"/>
        <v>5</v>
      </c>
      <c r="I84" s="396" t="str">
        <f>VLOOKUP(C84,'[1]FDN Details (2)'!C93:Z571,24,0)</f>
        <v>Jai Shri Ram Enterprises</v>
      </c>
      <c r="J84" s="397" t="s">
        <v>2102</v>
      </c>
      <c r="K84" s="393" t="s">
        <v>2104</v>
      </c>
      <c r="L84" s="1091"/>
      <c r="M84" s="1094"/>
      <c r="O84" s="304">
        <v>77</v>
      </c>
    </row>
    <row r="85" spans="1:15" ht="4.5" customHeight="1" thickBot="1" x14ac:dyDescent="0.4">
      <c r="A85" s="400"/>
      <c r="B85" s="401"/>
      <c r="C85" s="401"/>
      <c r="D85" s="401"/>
      <c r="E85" s="401"/>
      <c r="F85" s="402"/>
      <c r="G85" s="402"/>
      <c r="H85" s="403"/>
      <c r="I85" s="404"/>
      <c r="J85" s="405"/>
      <c r="K85" s="401"/>
      <c r="L85" s="278"/>
      <c r="M85" s="408"/>
    </row>
    <row r="86" spans="1:15" ht="15" thickBot="1" x14ac:dyDescent="0.4">
      <c r="A86" s="392">
        <v>78</v>
      </c>
      <c r="B86" s="393">
        <v>1</v>
      </c>
      <c r="C86" s="393" t="s">
        <v>1315</v>
      </c>
      <c r="D86" s="393" t="str">
        <f>VLOOKUP(C86,'[1]FDN Details (2)'!C21:Z499,2,0)</f>
        <v>A+0</v>
      </c>
      <c r="E86" s="393" t="str">
        <f>VLOOKUP(C86,'[1]FDN Details (2)'!C21:Z499,15,0)</f>
        <v>WFR</v>
      </c>
      <c r="F86" s="394">
        <f>VLOOKUP(C86,'[1]FDN Details (2)'!C21:Z499,17,0)</f>
        <v>46014</v>
      </c>
      <c r="G86" s="394">
        <f>VLOOKUP(C86,'[1]FDN Details (2)'!C21:Z499,18,0)</f>
        <v>46025</v>
      </c>
      <c r="H86" s="395">
        <f t="shared" ref="H86:H112" si="3">G86-F86</f>
        <v>11</v>
      </c>
      <c r="I86" s="396" t="str">
        <f>VLOOKUP(C86,'[1]FDN Details (2)'!C21:Z499,24,0)</f>
        <v>Rajiya Infra.</v>
      </c>
      <c r="J86" s="397" t="s">
        <v>2102</v>
      </c>
      <c r="K86" s="409" t="s">
        <v>2112</v>
      </c>
      <c r="L86" s="1095">
        <f>COUNTA(B86:B105)</f>
        <v>20</v>
      </c>
      <c r="M86" s="1098" t="s">
        <v>2113</v>
      </c>
      <c r="O86" s="304">
        <v>78</v>
      </c>
    </row>
    <row r="87" spans="1:15" ht="15" thickBot="1" x14ac:dyDescent="0.4">
      <c r="A87" s="392">
        <v>79</v>
      </c>
      <c r="B87" s="393">
        <v>2</v>
      </c>
      <c r="C87" s="393" t="s">
        <v>1025</v>
      </c>
      <c r="D87" s="393" t="str">
        <f>VLOOKUP(C87,'[1]FDN Details (2)'!C9:Z487,2,0)</f>
        <v>A+0</v>
      </c>
      <c r="E87" s="393" t="str">
        <f>VLOOKUP(C87,'[1]FDN Details (2)'!C9:Z487,15,0)</f>
        <v>DFR</v>
      </c>
      <c r="F87" s="394">
        <f>VLOOKUP(C87,'[1]FDN Details (2)'!C9:Z487,17,0)</f>
        <v>46019</v>
      </c>
      <c r="G87" s="394">
        <f>VLOOKUP(C87,'[1]FDN Details (2)'!C9:Z487,18,0)</f>
        <v>46026</v>
      </c>
      <c r="H87" s="395">
        <f t="shared" si="3"/>
        <v>7</v>
      </c>
      <c r="I87" s="396" t="str">
        <f>VLOOKUP(C87,'[1]FDN Details (2)'!C9:Z487,24,0)</f>
        <v>Afflux Construction</v>
      </c>
      <c r="J87" s="397" t="s">
        <v>2111</v>
      </c>
      <c r="K87" s="409" t="s">
        <v>2108</v>
      </c>
      <c r="L87" s="1096"/>
      <c r="M87" s="1099"/>
      <c r="O87" s="304">
        <v>79</v>
      </c>
    </row>
    <row r="88" spans="1:15" ht="15" thickBot="1" x14ac:dyDescent="0.4">
      <c r="A88" s="392">
        <v>80</v>
      </c>
      <c r="B88" s="393">
        <v>3</v>
      </c>
      <c r="C88" s="393" t="s">
        <v>1757</v>
      </c>
      <c r="D88" s="393" t="str">
        <f>VLOOKUP(C88,'[1]FDN Details (2)'!C71:Z549,2,0)</f>
        <v>A-3</v>
      </c>
      <c r="E88" s="393" t="str">
        <f>VLOOKUP(C88,'[1]FDN Details (2)'!C71:Z549,15,0)</f>
        <v>DFR</v>
      </c>
      <c r="F88" s="394">
        <f>VLOOKUP(C88,'[1]FDN Details (2)'!C71:Z549,17,0)</f>
        <v>46026</v>
      </c>
      <c r="G88" s="394">
        <f>VLOOKUP(C88,'[1]FDN Details (2)'!C71:Z549,18,0)</f>
        <v>46029</v>
      </c>
      <c r="H88" s="395">
        <f t="shared" si="3"/>
        <v>3</v>
      </c>
      <c r="I88" s="396" t="str">
        <f>VLOOKUP(C88,'[1]FDN Details (2)'!C71:Z549,24,0)</f>
        <v>R.K . Enterprises</v>
      </c>
      <c r="J88" s="397" t="s">
        <v>2102</v>
      </c>
      <c r="K88" s="409" t="s">
        <v>2112</v>
      </c>
      <c r="L88" s="1096"/>
      <c r="M88" s="1099"/>
      <c r="O88" s="304">
        <v>80</v>
      </c>
    </row>
    <row r="89" spans="1:15" ht="15" thickBot="1" x14ac:dyDescent="0.4">
      <c r="A89" s="392">
        <v>81</v>
      </c>
      <c r="B89" s="393">
        <v>4</v>
      </c>
      <c r="C89" s="393" t="s">
        <v>1938</v>
      </c>
      <c r="D89" s="393" t="str">
        <f>VLOOKUP(C89,'[1]FDN Details (2)'!C95:Z573,2,0)</f>
        <v>A+0</v>
      </c>
      <c r="E89" s="393" t="str">
        <f>VLOOKUP(C89,'[1]FDN Details (2)'!C95:Z573,15,0)</f>
        <v>DFR</v>
      </c>
      <c r="F89" s="394">
        <f>VLOOKUP(C89,'[1]FDN Details (2)'!C95:Z573,17,0)</f>
        <v>46022</v>
      </c>
      <c r="G89" s="394">
        <f>VLOOKUP(C89,'[1]FDN Details (2)'!C95:Z573,18,0)</f>
        <v>46031</v>
      </c>
      <c r="H89" s="395">
        <f t="shared" si="3"/>
        <v>9</v>
      </c>
      <c r="I89" s="396" t="str">
        <f>VLOOKUP(C89,'[1]FDN Details (2)'!C95:Z573,24,0)</f>
        <v>Jai Shri Ram Enterprises</v>
      </c>
      <c r="J89" s="397" t="s">
        <v>2102</v>
      </c>
      <c r="K89" s="410" t="s">
        <v>2102</v>
      </c>
      <c r="L89" s="1096"/>
      <c r="M89" s="1099"/>
      <c r="O89" s="304">
        <v>81</v>
      </c>
    </row>
    <row r="90" spans="1:15" ht="15" thickBot="1" x14ac:dyDescent="0.4">
      <c r="A90" s="392">
        <v>82</v>
      </c>
      <c r="B90" s="393">
        <v>5</v>
      </c>
      <c r="C90" s="393" t="s">
        <v>1021</v>
      </c>
      <c r="D90" s="393" t="str">
        <f>VLOOKUP(C90,'[1]FDN Details (2)'!C8:Z486,2,0)</f>
        <v>A+3</v>
      </c>
      <c r="E90" s="393" t="str">
        <f>VLOOKUP(C90,'[1]FDN Details (2)'!C8:Z486,15,0)</f>
        <v>DFR</v>
      </c>
      <c r="F90" s="394">
        <f>VLOOKUP(C90,'[1]FDN Details (2)'!C8:Z486,17,0)</f>
        <v>46024</v>
      </c>
      <c r="G90" s="394">
        <f>VLOOKUP(C90,'[1]FDN Details (2)'!C8:Z486,18,0)</f>
        <v>46032</v>
      </c>
      <c r="H90" s="395">
        <f t="shared" si="3"/>
        <v>8</v>
      </c>
      <c r="I90" s="396" t="str">
        <f>VLOOKUP(C90,'[1]FDN Details (2)'!C8:Z486,24,0)</f>
        <v>Shree Khatushyam</v>
      </c>
      <c r="J90" s="397" t="s">
        <v>2111</v>
      </c>
      <c r="K90" s="409" t="s">
        <v>2108</v>
      </c>
      <c r="L90" s="1096"/>
      <c r="M90" s="1099"/>
      <c r="O90" s="304">
        <v>82</v>
      </c>
    </row>
    <row r="91" spans="1:15" ht="15" thickBot="1" x14ac:dyDescent="0.4">
      <c r="A91" s="392">
        <v>83</v>
      </c>
      <c r="B91" s="393">
        <v>6</v>
      </c>
      <c r="C91" s="393" t="s">
        <v>1351</v>
      </c>
      <c r="D91" s="393" t="str">
        <f>VLOOKUP(C91,'[1]FDN Details (2)'!C25:Z503,2,0)</f>
        <v>A+3</v>
      </c>
      <c r="E91" s="393" t="str">
        <f>VLOOKUP(C91,'[1]FDN Details (2)'!C25:Z503,15,0)</f>
        <v>WFR</v>
      </c>
      <c r="F91" s="394">
        <f>VLOOKUP(C91,'[1]FDN Details (2)'!C25:Z503,17,0)</f>
        <v>46009</v>
      </c>
      <c r="G91" s="394">
        <f>VLOOKUP(C91,'[1]FDN Details (2)'!C25:Z503,18,0)</f>
        <v>46033</v>
      </c>
      <c r="H91" s="395">
        <f t="shared" si="3"/>
        <v>24</v>
      </c>
      <c r="I91" s="396" t="str">
        <f>VLOOKUP(C91,'[1]FDN Details (2)'!C25:Z503,24,0)</f>
        <v>B.L Construction</v>
      </c>
      <c r="J91" s="397" t="s">
        <v>2102</v>
      </c>
      <c r="K91" s="409" t="s">
        <v>2112</v>
      </c>
      <c r="L91" s="1096"/>
      <c r="M91" s="1099"/>
      <c r="O91" s="304">
        <v>83</v>
      </c>
    </row>
    <row r="92" spans="1:15" ht="15" thickBot="1" x14ac:dyDescent="0.4">
      <c r="A92" s="392">
        <v>84</v>
      </c>
      <c r="B92" s="393">
        <v>7</v>
      </c>
      <c r="C92" s="393" t="s">
        <v>1770</v>
      </c>
      <c r="D92" s="393" t="str">
        <f>VLOOKUP(C92,'[1]FDN Details (2)'!C72:Z550,2,0)</f>
        <v>A+9</v>
      </c>
      <c r="E92" s="393" t="str">
        <f>VLOOKUP(C92,'[1]FDN Details (2)'!C72:Z550,15,0)</f>
        <v>DFR</v>
      </c>
      <c r="F92" s="394">
        <f>VLOOKUP(C92,'[1]FDN Details (2)'!C72:Z550,17,0)</f>
        <v>46026</v>
      </c>
      <c r="G92" s="394">
        <f>VLOOKUP(C92,'[1]FDN Details (2)'!C72:Z550,18,0)</f>
        <v>46033</v>
      </c>
      <c r="H92" s="395">
        <f t="shared" si="3"/>
        <v>7</v>
      </c>
      <c r="I92" s="396" t="str">
        <f>VLOOKUP(C92,'[1]FDN Details (2)'!C72:Z550,24,0)</f>
        <v>R.K . Enterprises</v>
      </c>
      <c r="J92" s="397" t="s">
        <v>2102</v>
      </c>
      <c r="K92" s="409" t="s">
        <v>2112</v>
      </c>
      <c r="L92" s="1096"/>
      <c r="M92" s="1099"/>
      <c r="O92" s="304">
        <v>84</v>
      </c>
    </row>
    <row r="93" spans="1:15" ht="15" thickBot="1" x14ac:dyDescent="0.4">
      <c r="A93" s="392">
        <v>85</v>
      </c>
      <c r="B93" s="393">
        <v>8</v>
      </c>
      <c r="C93" s="393" t="s">
        <v>1340</v>
      </c>
      <c r="D93" s="393" t="str">
        <f>VLOOKUP(C93,'[1]FDN Details (2)'!C24:Z502,2,0)</f>
        <v>A+9</v>
      </c>
      <c r="E93" s="393" t="str">
        <f>VLOOKUP(C93,'[1]FDN Details (2)'!C24:Z502,15,0)</f>
        <v>DFR</v>
      </c>
      <c r="F93" s="394">
        <f>VLOOKUP(C93,'[1]FDN Details (2)'!C24:Z502,17,0)</f>
        <v>46033</v>
      </c>
      <c r="G93" s="394">
        <f>VLOOKUP(C93,'[1]FDN Details (2)'!C24:Z502,18,0)</f>
        <v>46039</v>
      </c>
      <c r="H93" s="395">
        <f t="shared" si="3"/>
        <v>6</v>
      </c>
      <c r="I93" s="396" t="str">
        <f>VLOOKUP(C93,'[1]FDN Details (2)'!C24:Z502,24,0)</f>
        <v>B.L Construction</v>
      </c>
      <c r="J93" s="397" t="s">
        <v>2102</v>
      </c>
      <c r="K93" s="409" t="s">
        <v>2112</v>
      </c>
      <c r="L93" s="1096"/>
      <c r="M93" s="1099"/>
      <c r="O93" s="304">
        <v>85</v>
      </c>
    </row>
    <row r="94" spans="1:15" ht="15" thickBot="1" x14ac:dyDescent="0.4">
      <c r="A94" s="392">
        <v>86</v>
      </c>
      <c r="B94" s="393">
        <v>9</v>
      </c>
      <c r="C94" s="393" t="s">
        <v>836</v>
      </c>
      <c r="D94" s="393" t="str">
        <f>VLOOKUP(C94,'[1]FDN Details (2)'!C6:Z484,2,0)</f>
        <v>A+6</v>
      </c>
      <c r="E94" s="393" t="str">
        <f>VLOOKUP(C94,'[1]FDN Details (2)'!C6:Z484,15,0)</f>
        <v>DFR</v>
      </c>
      <c r="F94" s="394">
        <f>VLOOKUP(C94,'[1]FDN Details (2)'!C6:Z484,17,0)</f>
        <v>46036</v>
      </c>
      <c r="G94" s="394">
        <f>VLOOKUP(C94,'[1]FDN Details (2)'!C6:Z484,18,0)</f>
        <v>46042</v>
      </c>
      <c r="H94" s="395">
        <f t="shared" si="3"/>
        <v>6</v>
      </c>
      <c r="I94" s="396" t="str">
        <f>VLOOKUP(C94,'[1]FDN Details (2)'!C6:Z484,24,0)</f>
        <v>Afflux Construction</v>
      </c>
      <c r="J94" s="397" t="s">
        <v>2111</v>
      </c>
      <c r="K94" s="409" t="s">
        <v>2108</v>
      </c>
      <c r="L94" s="1096"/>
      <c r="M94" s="1099"/>
      <c r="O94" s="304">
        <v>86</v>
      </c>
    </row>
    <row r="95" spans="1:15" ht="15" thickBot="1" x14ac:dyDescent="0.4">
      <c r="A95" s="392">
        <v>87</v>
      </c>
      <c r="B95" s="393">
        <v>10</v>
      </c>
      <c r="C95" s="393" t="s">
        <v>1898</v>
      </c>
      <c r="D95" s="393" t="str">
        <f>VLOOKUP(C95,'[1]FDN Details (2)'!C87:Z565,2,0)</f>
        <v>A+0</v>
      </c>
      <c r="E95" s="393" t="str">
        <f>VLOOKUP(C95,'[1]FDN Details (2)'!C87:Z565,15,0)</f>
        <v>WET PADDY</v>
      </c>
      <c r="F95" s="394">
        <f>VLOOKUP(C95,'[1]FDN Details (2)'!C87:Z565,17,0)</f>
        <v>46038</v>
      </c>
      <c r="G95" s="394">
        <f>VLOOKUP(C95,'[1]FDN Details (2)'!C87:Z565,18,0)</f>
        <v>46042</v>
      </c>
      <c r="H95" s="395">
        <f t="shared" si="3"/>
        <v>4</v>
      </c>
      <c r="I95" s="396" t="str">
        <f>VLOOKUP(C95,'[1]FDN Details (2)'!C87:Z565,24,0)</f>
        <v>R.K . Enterprises</v>
      </c>
      <c r="J95" s="397" t="s">
        <v>2102</v>
      </c>
      <c r="K95" s="409" t="s">
        <v>2112</v>
      </c>
      <c r="L95" s="1096"/>
      <c r="M95" s="1099"/>
      <c r="O95" s="304">
        <v>87</v>
      </c>
    </row>
    <row r="96" spans="1:15" ht="15" thickBot="1" x14ac:dyDescent="0.4">
      <c r="A96" s="392">
        <v>88</v>
      </c>
      <c r="B96" s="393">
        <v>11</v>
      </c>
      <c r="C96" s="393" t="s">
        <v>856</v>
      </c>
      <c r="D96" s="393" t="str">
        <f>VLOOKUP(C96,'[1]FDN Details (2)'!C7:Z485,2,0)</f>
        <v>A-3</v>
      </c>
      <c r="E96" s="393" t="str">
        <f>VLOOKUP(C96,'[1]FDN Details (2)'!C7:Z485,15,0)</f>
        <v>DFR</v>
      </c>
      <c r="F96" s="394">
        <f>VLOOKUP(C96,'[1]FDN Details (2)'!C7:Z485,17,0)</f>
        <v>46040</v>
      </c>
      <c r="G96" s="394">
        <f>VLOOKUP(C96,'[1]FDN Details (2)'!C7:Z485,18,0)</f>
        <v>46046</v>
      </c>
      <c r="H96" s="395">
        <f t="shared" si="3"/>
        <v>6</v>
      </c>
      <c r="I96" s="396" t="str">
        <f>VLOOKUP(C96,'[1]FDN Details (2)'!C7:Z485,24,0)</f>
        <v>Shree Khatushyam</v>
      </c>
      <c r="J96" s="397" t="s">
        <v>2111</v>
      </c>
      <c r="K96" s="409" t="s">
        <v>2108</v>
      </c>
      <c r="L96" s="1096"/>
      <c r="M96" s="1099"/>
      <c r="O96" s="304">
        <v>88</v>
      </c>
    </row>
    <row r="97" spans="1:15" ht="15" thickBot="1" x14ac:dyDescent="0.4">
      <c r="A97" s="392">
        <v>89</v>
      </c>
      <c r="B97" s="393">
        <v>12</v>
      </c>
      <c r="C97" s="393" t="s">
        <v>1327</v>
      </c>
      <c r="D97" s="393" t="str">
        <f>VLOOKUP(C97,'[1]FDN Details (2)'!C23:Z501,2,0)</f>
        <v>A+3</v>
      </c>
      <c r="E97" s="393" t="str">
        <f>VLOOKUP(C97,'[1]FDN Details (2)'!C23:Z501,15,0)</f>
        <v>DFR</v>
      </c>
      <c r="F97" s="394">
        <f>VLOOKUP(C97,'[1]FDN Details (2)'!C23:Z501,17,0)</f>
        <v>46038</v>
      </c>
      <c r="G97" s="394">
        <f>VLOOKUP(C97,'[1]FDN Details (2)'!C23:Z501,18,0)</f>
        <v>46047</v>
      </c>
      <c r="H97" s="395">
        <f t="shared" si="3"/>
        <v>9</v>
      </c>
      <c r="I97" s="396" t="str">
        <f>VLOOKUP(C97,'[1]FDN Details (2)'!C23:Z501,24,0)</f>
        <v>B.L Construction</v>
      </c>
      <c r="J97" s="397" t="s">
        <v>2102</v>
      </c>
      <c r="K97" s="409" t="s">
        <v>2112</v>
      </c>
      <c r="L97" s="1096"/>
      <c r="M97" s="1099"/>
      <c r="O97" s="304">
        <v>89</v>
      </c>
    </row>
    <row r="98" spans="1:15" ht="15" thickBot="1" x14ac:dyDescent="0.4">
      <c r="A98" s="392">
        <v>90</v>
      </c>
      <c r="B98" s="393">
        <v>13</v>
      </c>
      <c r="C98" s="393" t="s">
        <v>833</v>
      </c>
      <c r="D98" s="393" t="str">
        <f>VLOOKUP(C98,'[1]FDN Details (2)'!C5:Z483,2,0)</f>
        <v>A+6</v>
      </c>
      <c r="E98" s="393" t="str">
        <f>VLOOKUP(C98,'[1]FDN Details (2)'!C5:Z483,15,0)</f>
        <v>DFR</v>
      </c>
      <c r="F98" s="394">
        <f>VLOOKUP(C98,'[1]FDN Details (2)'!C5:Z483,17,0)</f>
        <v>46036</v>
      </c>
      <c r="G98" s="394">
        <f>VLOOKUP(C98,'[1]FDN Details (2)'!C5:Z483,18,0)</f>
        <v>46049</v>
      </c>
      <c r="H98" s="395">
        <f t="shared" si="3"/>
        <v>13</v>
      </c>
      <c r="I98" s="396" t="str">
        <f>VLOOKUP(C98,'[1]FDN Details (2)'!C5:Z483,24,0)</f>
        <v>Afflux Construction</v>
      </c>
      <c r="J98" s="397" t="s">
        <v>2111</v>
      </c>
      <c r="K98" s="409" t="s">
        <v>2108</v>
      </c>
      <c r="L98" s="1096"/>
      <c r="M98" s="1099"/>
      <c r="O98" s="304">
        <v>90</v>
      </c>
    </row>
    <row r="99" spans="1:15" ht="15" thickBot="1" x14ac:dyDescent="0.4">
      <c r="A99" s="392">
        <v>91</v>
      </c>
      <c r="B99" s="393">
        <v>14</v>
      </c>
      <c r="C99" s="393" t="s">
        <v>1777</v>
      </c>
      <c r="D99" s="393" t="str">
        <f>VLOOKUP(C99,'[1]FDN Details (2)'!C73:Z551,2,0)</f>
        <v>A+1.5</v>
      </c>
      <c r="E99" s="393" t="str">
        <f>VLOOKUP(C99,'[1]FDN Details (2)'!C73:Z551,15,0)</f>
        <v>DFR</v>
      </c>
      <c r="F99" s="394">
        <f>VLOOKUP(C99,'[1]FDN Details (2)'!C73:Z551,17,0)</f>
        <v>46036</v>
      </c>
      <c r="G99" s="394">
        <f>VLOOKUP(C99,'[1]FDN Details (2)'!C73:Z551,18,0)</f>
        <v>46049</v>
      </c>
      <c r="H99" s="395">
        <f t="shared" si="3"/>
        <v>13</v>
      </c>
      <c r="I99" s="396" t="str">
        <f>VLOOKUP(C99,'[1]FDN Details (2)'!C73:Z551,24,0)</f>
        <v>R.K . Enterprises</v>
      </c>
      <c r="J99" s="397" t="s">
        <v>2102</v>
      </c>
      <c r="K99" s="409" t="s">
        <v>2112</v>
      </c>
      <c r="L99" s="1096"/>
      <c r="M99" s="1099"/>
      <c r="O99" s="304">
        <v>91</v>
      </c>
    </row>
    <row r="100" spans="1:15" ht="15" thickBot="1" x14ac:dyDescent="0.4">
      <c r="A100" s="392">
        <v>92</v>
      </c>
      <c r="B100" s="393">
        <v>15</v>
      </c>
      <c r="C100" s="393" t="s">
        <v>1942</v>
      </c>
      <c r="D100" s="393" t="str">
        <f>VLOOKUP(C100,'[1]FDN Details (2)'!C96:Z574,2,0)</f>
        <v>A+0</v>
      </c>
      <c r="E100" s="393" t="str">
        <f>VLOOKUP(C100,'[1]FDN Details (2)'!C96:Z574,15,0)</f>
        <v>DFR</v>
      </c>
      <c r="F100" s="394">
        <f>VLOOKUP(C100,'[1]FDN Details (2)'!C96:Z574,17,0)</f>
        <v>46033</v>
      </c>
      <c r="G100" s="394">
        <f>VLOOKUP(C100,'[1]FDN Details (2)'!C96:Z574,18,0)</f>
        <v>46050</v>
      </c>
      <c r="H100" s="395">
        <f t="shared" si="3"/>
        <v>17</v>
      </c>
      <c r="I100" s="396" t="str">
        <f>VLOOKUP(C100,'[1]FDN Details (2)'!C96:Z574,24,0)</f>
        <v>Jai Shri Ram Enterprises</v>
      </c>
      <c r="J100" s="397" t="s">
        <v>2102</v>
      </c>
      <c r="K100" s="409" t="s">
        <v>2102</v>
      </c>
      <c r="L100" s="1096"/>
      <c r="M100" s="1099"/>
      <c r="O100" s="304">
        <v>92</v>
      </c>
    </row>
    <row r="101" spans="1:15" ht="15" thickBot="1" x14ac:dyDescent="0.4">
      <c r="A101" s="392">
        <v>93</v>
      </c>
      <c r="B101" s="393">
        <v>16</v>
      </c>
      <c r="C101" s="393" t="s">
        <v>1726</v>
      </c>
      <c r="D101" s="393" t="s">
        <v>694</v>
      </c>
      <c r="E101" s="393" t="s">
        <v>51</v>
      </c>
      <c r="F101" s="394">
        <v>46041</v>
      </c>
      <c r="G101" s="394">
        <v>46052</v>
      </c>
      <c r="H101" s="395">
        <f t="shared" si="3"/>
        <v>11</v>
      </c>
      <c r="I101" s="396" t="s">
        <v>2116</v>
      </c>
      <c r="J101" s="397" t="s">
        <v>2102</v>
      </c>
      <c r="K101" s="409" t="s">
        <v>2115</v>
      </c>
      <c r="L101" s="1096"/>
      <c r="M101" s="1099"/>
      <c r="O101" s="304">
        <v>93</v>
      </c>
    </row>
    <row r="102" spans="1:15" ht="15" thickBot="1" x14ac:dyDescent="0.4">
      <c r="A102" s="392">
        <v>94</v>
      </c>
      <c r="B102" s="393">
        <v>17</v>
      </c>
      <c r="C102" s="393" t="s">
        <v>1760</v>
      </c>
      <c r="D102" s="393" t="s">
        <v>501</v>
      </c>
      <c r="E102" s="393" t="s">
        <v>51</v>
      </c>
      <c r="F102" s="394">
        <v>46045</v>
      </c>
      <c r="G102" s="394">
        <v>46052</v>
      </c>
      <c r="H102" s="395">
        <f t="shared" si="3"/>
        <v>7</v>
      </c>
      <c r="I102" s="396" t="s">
        <v>2110</v>
      </c>
      <c r="J102" s="396" t="s">
        <v>2102</v>
      </c>
      <c r="K102" s="396" t="s">
        <v>2115</v>
      </c>
      <c r="L102" s="1096"/>
      <c r="M102" s="1099"/>
      <c r="O102" s="304">
        <v>94</v>
      </c>
    </row>
    <row r="103" spans="1:15" ht="15" thickBot="1" x14ac:dyDescent="0.4">
      <c r="A103" s="392">
        <v>95</v>
      </c>
      <c r="B103" s="393">
        <v>18</v>
      </c>
      <c r="C103" s="393" t="s">
        <v>848</v>
      </c>
      <c r="D103" s="393" t="s">
        <v>230</v>
      </c>
      <c r="E103" s="393" t="s">
        <v>51</v>
      </c>
      <c r="F103" s="394">
        <v>46042</v>
      </c>
      <c r="G103" s="394">
        <v>46053</v>
      </c>
      <c r="H103" s="395">
        <f t="shared" si="3"/>
        <v>11</v>
      </c>
      <c r="I103" s="396" t="s">
        <v>2167</v>
      </c>
      <c r="J103" s="396" t="s">
        <v>2118</v>
      </c>
      <c r="K103" s="396" t="s">
        <v>2119</v>
      </c>
      <c r="L103" s="1096"/>
      <c r="M103" s="1099"/>
      <c r="O103" s="304">
        <v>95</v>
      </c>
    </row>
    <row r="104" spans="1:15" ht="15" thickBot="1" x14ac:dyDescent="0.4">
      <c r="A104" s="392">
        <v>96</v>
      </c>
      <c r="B104" s="393">
        <v>19</v>
      </c>
      <c r="C104" s="393" t="s">
        <v>1766</v>
      </c>
      <c r="D104" s="393" t="s">
        <v>65</v>
      </c>
      <c r="E104" s="393" t="s">
        <v>51</v>
      </c>
      <c r="F104" s="394">
        <v>46045</v>
      </c>
      <c r="G104" s="394">
        <v>46053</v>
      </c>
      <c r="H104" s="395">
        <f t="shared" si="3"/>
        <v>8</v>
      </c>
      <c r="I104" s="396" t="s">
        <v>2110</v>
      </c>
      <c r="J104" s="396" t="s">
        <v>2102</v>
      </c>
      <c r="K104" s="396" t="s">
        <v>2115</v>
      </c>
      <c r="L104" s="1096"/>
      <c r="M104" s="1099"/>
      <c r="N104" s="372">
        <v>46055</v>
      </c>
      <c r="O104" s="304">
        <v>96</v>
      </c>
    </row>
    <row r="105" spans="1:15" ht="15" thickBot="1" x14ac:dyDescent="0.4">
      <c r="A105" s="392">
        <v>97</v>
      </c>
      <c r="B105" s="393">
        <v>20</v>
      </c>
      <c r="C105" s="393" t="s">
        <v>1895</v>
      </c>
      <c r="D105" s="393" t="s">
        <v>49</v>
      </c>
      <c r="E105" s="393" t="s">
        <v>51</v>
      </c>
      <c r="F105" s="394">
        <v>46049</v>
      </c>
      <c r="G105" s="394">
        <v>46053</v>
      </c>
      <c r="H105" s="395">
        <f t="shared" si="3"/>
        <v>4</v>
      </c>
      <c r="I105" s="396" t="s">
        <v>2117</v>
      </c>
      <c r="J105" s="396" t="s">
        <v>2102</v>
      </c>
      <c r="K105" s="396" t="s">
        <v>2115</v>
      </c>
      <c r="L105" s="1097"/>
      <c r="M105" s="1100"/>
      <c r="N105" s="372">
        <v>46055</v>
      </c>
      <c r="O105" s="304">
        <v>97</v>
      </c>
    </row>
    <row r="106" spans="1:15" ht="5" customHeight="1" thickBot="1" x14ac:dyDescent="0.4">
      <c r="A106" s="411"/>
      <c r="B106" s="411"/>
      <c r="C106" s="412"/>
      <c r="D106" s="412"/>
      <c r="E106" s="412"/>
      <c r="F106" s="413"/>
      <c r="G106" s="414"/>
      <c r="H106" s="415"/>
      <c r="I106" s="411"/>
      <c r="J106" s="412"/>
      <c r="K106" s="416"/>
      <c r="L106" s="417"/>
      <c r="M106" s="418"/>
      <c r="N106" s="372"/>
    </row>
    <row r="107" spans="1:15" x14ac:dyDescent="0.35">
      <c r="A107" s="296">
        <v>98</v>
      </c>
      <c r="B107" s="296">
        <v>1</v>
      </c>
      <c r="C107" s="290" t="s">
        <v>895</v>
      </c>
      <c r="D107" s="296" t="s">
        <v>501</v>
      </c>
      <c r="E107" s="296" t="s">
        <v>53</v>
      </c>
      <c r="F107" s="419">
        <v>46049</v>
      </c>
      <c r="G107" s="420">
        <v>46055</v>
      </c>
      <c r="H107" s="583">
        <f t="shared" si="3"/>
        <v>6</v>
      </c>
      <c r="I107" s="296" t="s">
        <v>2114</v>
      </c>
      <c r="J107" s="421" t="s">
        <v>2118</v>
      </c>
      <c r="K107" s="422" t="s">
        <v>2119</v>
      </c>
      <c r="L107" s="1086">
        <f>COUNTA(B107:B118)</f>
        <v>12</v>
      </c>
      <c r="M107" s="1086" t="s">
        <v>2120</v>
      </c>
      <c r="N107" s="304">
        <v>756242.89</v>
      </c>
      <c r="O107" s="304">
        <v>98</v>
      </c>
    </row>
    <row r="108" spans="1:15" x14ac:dyDescent="0.35">
      <c r="A108" s="296">
        <v>99</v>
      </c>
      <c r="B108" s="296">
        <v>2</v>
      </c>
      <c r="C108" s="296" t="s">
        <v>1715</v>
      </c>
      <c r="D108" s="296" t="str">
        <f>VLOOKUP($C108,'[1]FDN Details'!$C5:BM483,2,0)</f>
        <v>A+3</v>
      </c>
      <c r="E108" s="296" t="str">
        <f>VLOOKUP($C108,'[1]FDN Details'!$C5:BN483,15,0)</f>
        <v>WFR</v>
      </c>
      <c r="F108" s="419">
        <f>VLOOKUP($C108,'[1]FDN Details'!$C5:BO483,56,0)</f>
        <v>46042</v>
      </c>
      <c r="G108" s="420">
        <f>VLOOKUP($C108,'[1]FDN Details'!$C5:BP483,57,0)</f>
        <v>46056</v>
      </c>
      <c r="H108" s="583">
        <f t="shared" si="3"/>
        <v>14</v>
      </c>
      <c r="I108" s="296" t="str">
        <f>VLOOKUP($C108,'[1]FDN Details'!$C5:BR483,63,0)</f>
        <v>B.L Construction</v>
      </c>
      <c r="J108" s="296" t="s">
        <v>2102</v>
      </c>
      <c r="K108" s="423" t="s">
        <v>2115</v>
      </c>
      <c r="L108" s="1087"/>
      <c r="M108" s="1087"/>
      <c r="N108" s="304">
        <v>756242.89</v>
      </c>
      <c r="O108" s="304">
        <v>99</v>
      </c>
    </row>
    <row r="109" spans="1:15" x14ac:dyDescent="0.35">
      <c r="A109" s="296">
        <v>100</v>
      </c>
      <c r="B109" s="296">
        <v>3</v>
      </c>
      <c r="C109" s="296" t="s">
        <v>1788</v>
      </c>
      <c r="D109" s="296" t="str">
        <f>VLOOKUP($C109,'[1]FDN Details'!$C6:BM484,2,0)</f>
        <v>A+1.5</v>
      </c>
      <c r="E109" s="296" t="str">
        <f>VLOOKUP($C109,'[1]FDN Details'!$C6:BN484,15,0)</f>
        <v>DFR</v>
      </c>
      <c r="F109" s="419">
        <f>VLOOKUP($C109,'[1]FDN Details'!$C6:BO484,56,0)</f>
        <v>46052</v>
      </c>
      <c r="G109" s="420">
        <f>VLOOKUP($C109,'[1]FDN Details'!$C6:BP484,57,0)</f>
        <v>46058</v>
      </c>
      <c r="H109" s="583">
        <f t="shared" si="3"/>
        <v>6</v>
      </c>
      <c r="I109" s="296" t="str">
        <f>VLOOKUP($C109,'[1]FDN Details'!$C6:BR484,63,0)</f>
        <v>R.K . Enterprises</v>
      </c>
      <c r="J109" s="296" t="s">
        <v>2102</v>
      </c>
      <c r="K109" s="423" t="s">
        <v>2115</v>
      </c>
      <c r="L109" s="1087"/>
      <c r="M109" s="1087"/>
      <c r="N109" s="304">
        <v>523354.52999999997</v>
      </c>
      <c r="O109" s="304">
        <v>100</v>
      </c>
    </row>
    <row r="110" spans="1:15" x14ac:dyDescent="0.35">
      <c r="A110" s="296">
        <v>101</v>
      </c>
      <c r="B110" s="296">
        <v>4</v>
      </c>
      <c r="C110" s="296" t="s">
        <v>898</v>
      </c>
      <c r="D110" s="296" t="str">
        <f>VLOOKUP($C110,'[1]FDN Details'!$C7:BM485,2,0)</f>
        <v>A+9</v>
      </c>
      <c r="E110" s="296" t="str">
        <f>VLOOKUP($C110,'[1]FDN Details'!$C7:BN485,15,0)</f>
        <v>WET</v>
      </c>
      <c r="F110" s="419">
        <f>VLOOKUP($C110,'[1]FDN Details'!$C7:BO485,56,0)</f>
        <v>46053</v>
      </c>
      <c r="G110" s="420">
        <f>VLOOKUP($C110,'[1]FDN Details'!$C7:BP485,57,0)</f>
        <v>46061</v>
      </c>
      <c r="H110" s="583">
        <f t="shared" si="3"/>
        <v>8</v>
      </c>
      <c r="I110" s="296" t="str">
        <f>VLOOKUP($C110,'[1]FDN Details'!$C7:BR485,63,0)</f>
        <v>Afflux Construction</v>
      </c>
      <c r="J110" s="424" t="s">
        <v>2118</v>
      </c>
      <c r="K110" s="425" t="s">
        <v>2119</v>
      </c>
      <c r="L110" s="1087"/>
      <c r="M110" s="1087"/>
      <c r="N110" s="304">
        <v>766420.42</v>
      </c>
      <c r="O110" s="304">
        <v>101</v>
      </c>
    </row>
    <row r="111" spans="1:15" x14ac:dyDescent="0.35">
      <c r="A111" s="296">
        <v>102</v>
      </c>
      <c r="B111" s="296">
        <v>5</v>
      </c>
      <c r="C111" s="296" t="s">
        <v>1704</v>
      </c>
      <c r="D111" s="296" t="str">
        <f>VLOOKUP($C111,'[1]FDN Details'!$C8:BM486,2,0)</f>
        <v>A+3</v>
      </c>
      <c r="E111" s="296" t="str">
        <f>VLOOKUP($C111,'[1]FDN Details'!$C8:BN486,15,0)</f>
        <v>DFR</v>
      </c>
      <c r="F111" s="419">
        <f>VLOOKUP($C111,'[1]FDN Details'!$C8:BO486,56,0)</f>
        <v>46052</v>
      </c>
      <c r="G111" s="420">
        <f>VLOOKUP($C111,'[1]FDN Details'!$C8:BP486,57,0)</f>
        <v>46062</v>
      </c>
      <c r="H111" s="583">
        <f t="shared" si="3"/>
        <v>10</v>
      </c>
      <c r="I111" s="296" t="str">
        <f>VLOOKUP($C111,'[1]FDN Details'!$C8:BR486,63,0)</f>
        <v>B.L Construction</v>
      </c>
      <c r="J111" s="296" t="s">
        <v>2102</v>
      </c>
      <c r="K111" s="423" t="s">
        <v>2115</v>
      </c>
      <c r="L111" s="1087"/>
      <c r="M111" s="1087"/>
      <c r="N111" s="304">
        <v>523354.52999999997</v>
      </c>
      <c r="O111" s="304">
        <v>102</v>
      </c>
    </row>
    <row r="112" spans="1:15" x14ac:dyDescent="0.35">
      <c r="A112" s="296">
        <v>103</v>
      </c>
      <c r="B112" s="296">
        <v>6</v>
      </c>
      <c r="C112" s="296" t="s">
        <v>1763</v>
      </c>
      <c r="D112" s="296" t="str">
        <f>VLOOKUP($C112,'[1]FDN Details'!$C9:BM487,2,0)</f>
        <v>A+3</v>
      </c>
      <c r="E112" s="296" t="str">
        <f>VLOOKUP($C112,'[1]FDN Details'!$C9:BN487,15,0)</f>
        <v>DFR</v>
      </c>
      <c r="F112" s="419">
        <f>VLOOKUP($C112,'[1]FDN Details'!$C9:BO487,56,0)</f>
        <v>46060</v>
      </c>
      <c r="G112" s="420">
        <f>VLOOKUP($C112,'[1]FDN Details'!$C9:BP487,57,0)</f>
        <v>46064</v>
      </c>
      <c r="H112" s="583">
        <f t="shared" si="3"/>
        <v>4</v>
      </c>
      <c r="I112" s="296" t="str">
        <f>VLOOKUP($C112,'[1]FDN Details'!$C9:BR487,63,0)</f>
        <v>R.K . Enterprises</v>
      </c>
      <c r="J112" s="296" t="s">
        <v>2102</v>
      </c>
      <c r="K112" s="423" t="s">
        <v>2115</v>
      </c>
      <c r="L112" s="1087"/>
      <c r="M112" s="1087"/>
      <c r="N112" s="304">
        <v>523354.52999999997</v>
      </c>
      <c r="O112" s="304">
        <v>103</v>
      </c>
    </row>
    <row r="113" spans="1:15" x14ac:dyDescent="0.35">
      <c r="A113" s="296">
        <v>104</v>
      </c>
      <c r="B113" s="296">
        <v>7</v>
      </c>
      <c r="C113" s="296" t="s">
        <v>1708</v>
      </c>
      <c r="D113" s="296" t="str">
        <f>VLOOKUP($C113,'[1]FDN Details'!$C10:BM488,2,0)</f>
        <v>A+0</v>
      </c>
      <c r="E113" s="296" t="str">
        <f>VLOOKUP($C113,'[1]FDN Details'!$C10:BN488,15,0)</f>
        <v>DFR</v>
      </c>
      <c r="F113" s="419">
        <f>VLOOKUP($C113,'[1]FDN Details'!$C10:BO488,56,0)</f>
        <v>46059</v>
      </c>
      <c r="G113" s="420">
        <f>VLOOKUP($C113,'[2]FDN Details'!$C10:BP488,57,0)</f>
        <v>46066</v>
      </c>
      <c r="H113" s="583">
        <f t="shared" ref="H113:H123" si="4">G113-F113</f>
        <v>7</v>
      </c>
      <c r="I113" s="296" t="str">
        <f>VLOOKUP($C113,'[1]FDN Details'!$C10:BR488,63,0)</f>
        <v>B.L Construction</v>
      </c>
      <c r="J113" s="296" t="s">
        <v>2102</v>
      </c>
      <c r="K113" s="423" t="s">
        <v>2115</v>
      </c>
      <c r="L113" s="1087"/>
      <c r="M113" s="1087"/>
      <c r="N113" s="304">
        <v>487344.29</v>
      </c>
      <c r="O113" s="304">
        <v>104</v>
      </c>
    </row>
    <row r="114" spans="1:15" x14ac:dyDescent="0.35">
      <c r="A114" s="296">
        <v>105</v>
      </c>
      <c r="B114" s="296">
        <v>8</v>
      </c>
      <c r="C114" s="296" t="s">
        <v>805</v>
      </c>
      <c r="D114" s="296" t="str">
        <f>VLOOKUP($C114,'[1]FDN Details'!$C11:BM489,2,0)</f>
        <v>A-3</v>
      </c>
      <c r="E114" s="296" t="str">
        <f>VLOOKUP($C114,'[1]FDN Details'!$C11:BN489,15,0)</f>
        <v>DFR</v>
      </c>
      <c r="F114" s="419">
        <f>VLOOKUP($C114,'[1]FDN Details'!$C11:BO489,56,0)</f>
        <v>46059</v>
      </c>
      <c r="G114" s="420">
        <f>VLOOKUP($C114,'[2]FDN Details'!$C11:BP489,57,0)</f>
        <v>46066</v>
      </c>
      <c r="H114" s="583">
        <f t="shared" si="4"/>
        <v>7</v>
      </c>
      <c r="I114" s="296" t="str">
        <f>VLOOKUP($C114,'[1]FDN Details'!$C11:BR489,63,0)</f>
        <v>Afflux Construction</v>
      </c>
      <c r="J114" s="424" t="s">
        <v>2118</v>
      </c>
      <c r="K114" s="425" t="s">
        <v>2119</v>
      </c>
      <c r="L114" s="1087"/>
      <c r="M114" s="1087"/>
      <c r="N114" s="304">
        <v>487344.29</v>
      </c>
      <c r="O114" s="304">
        <v>105</v>
      </c>
    </row>
    <row r="115" spans="1:15" x14ac:dyDescent="0.35">
      <c r="A115" s="296">
        <v>106</v>
      </c>
      <c r="B115" s="296">
        <v>9</v>
      </c>
      <c r="C115" s="296" t="s">
        <v>1774</v>
      </c>
      <c r="D115" s="296" t="str">
        <f>VLOOKUP($C115,'[2]FDN Details'!$C12:BM490,2,0)</f>
        <v>A+9</v>
      </c>
      <c r="E115" s="296" t="str">
        <f>VLOOKUP($C115,'[2]FDN Details'!$C12:BN490,15,0)</f>
        <v>WFR</v>
      </c>
      <c r="F115" s="419">
        <f>VLOOKUP($C115,'[2]FDN Details'!$C12:BO490,56,0)</f>
        <v>46033</v>
      </c>
      <c r="G115" s="420">
        <f>VLOOKUP($C115,'[2]FDN Details'!$C12:BP490,57,0)</f>
        <v>46069</v>
      </c>
      <c r="H115" s="583">
        <f t="shared" si="4"/>
        <v>36</v>
      </c>
      <c r="I115" s="296" t="str">
        <f>VLOOKUP($C115,'[2]FDN Details'!$C12:BR490,63,0)</f>
        <v>R.K . Enterprises</v>
      </c>
      <c r="J115" s="424" t="s">
        <v>2118</v>
      </c>
      <c r="K115" s="425" t="s">
        <v>2119</v>
      </c>
      <c r="L115" s="1087"/>
      <c r="M115" s="1087"/>
      <c r="N115" s="304">
        <v>756242.89</v>
      </c>
      <c r="O115" s="304">
        <v>106</v>
      </c>
    </row>
    <row r="116" spans="1:15" x14ac:dyDescent="0.35">
      <c r="A116" s="296">
        <v>107</v>
      </c>
      <c r="B116" s="296">
        <v>10</v>
      </c>
      <c r="C116" s="296" t="s">
        <v>1579</v>
      </c>
      <c r="D116" s="296" t="str">
        <f>VLOOKUP($C116,'[2]FDN Details'!$C13:BM491,2,0)</f>
        <v>A+9</v>
      </c>
      <c r="E116" s="296" t="str">
        <f>VLOOKUP($C116,'[2]FDN Details'!$C13:BN491,15,0)</f>
        <v>DFR</v>
      </c>
      <c r="F116" s="419">
        <f>VLOOKUP($C116,'[2]FDN Details'!$C13:BO491,56,0)</f>
        <v>46064</v>
      </c>
      <c r="G116" s="420">
        <f>VLOOKUP($C116,'[2]FDN Details'!$C13:BP491,57,0)</f>
        <v>46070</v>
      </c>
      <c r="H116" s="583">
        <f t="shared" si="4"/>
        <v>6</v>
      </c>
      <c r="I116" s="296" t="str">
        <f>VLOOKUP($C116,'[2]FDN Details'!$C13:BR491,63,0)</f>
        <v>B.L Construction</v>
      </c>
      <c r="J116" s="296" t="s">
        <v>2102</v>
      </c>
      <c r="K116" s="423" t="s">
        <v>2115</v>
      </c>
      <c r="L116" s="1087"/>
      <c r="M116" s="1087"/>
      <c r="N116" s="304">
        <v>523354.52999999997</v>
      </c>
      <c r="O116" s="304">
        <v>107</v>
      </c>
    </row>
    <row r="117" spans="1:15" x14ac:dyDescent="0.35">
      <c r="A117" s="296">
        <v>108</v>
      </c>
      <c r="B117" s="296">
        <v>11</v>
      </c>
      <c r="C117" s="296" t="s">
        <v>803</v>
      </c>
      <c r="D117" s="296" t="s">
        <v>495</v>
      </c>
      <c r="E117" s="296" t="s">
        <v>51</v>
      </c>
      <c r="F117" s="419">
        <v>46059</v>
      </c>
      <c r="G117" s="420">
        <v>46076</v>
      </c>
      <c r="H117" s="583">
        <f t="shared" si="4"/>
        <v>17</v>
      </c>
      <c r="I117" s="296" t="s">
        <v>2114</v>
      </c>
      <c r="J117" s="296" t="s">
        <v>2118</v>
      </c>
      <c r="K117" s="423" t="s">
        <v>2119</v>
      </c>
      <c r="L117" s="1087"/>
      <c r="M117" s="1087"/>
      <c r="N117" s="304">
        <v>523354.52999999997</v>
      </c>
      <c r="O117" s="304">
        <v>108</v>
      </c>
    </row>
    <row r="118" spans="1:15" ht="15" thickBot="1" x14ac:dyDescent="0.4">
      <c r="A118" s="296">
        <v>109</v>
      </c>
      <c r="B118" s="296">
        <v>12</v>
      </c>
      <c r="C118" s="296" t="s">
        <v>59</v>
      </c>
      <c r="D118" s="296" t="s">
        <v>49</v>
      </c>
      <c r="E118" s="296" t="s">
        <v>53</v>
      </c>
      <c r="F118" s="419">
        <v>46070</v>
      </c>
      <c r="G118" s="420">
        <v>46081</v>
      </c>
      <c r="H118" s="583">
        <f t="shared" si="4"/>
        <v>11</v>
      </c>
      <c r="I118" s="296" t="s">
        <v>2116</v>
      </c>
      <c r="J118" s="296" t="s">
        <v>2102</v>
      </c>
      <c r="K118" s="423" t="s">
        <v>2115</v>
      </c>
      <c r="L118" s="1088"/>
      <c r="M118" s="1088"/>
      <c r="O118" s="304">
        <v>109</v>
      </c>
    </row>
    <row r="119" spans="1:15" ht="5.5" customHeight="1" thickBot="1" x14ac:dyDescent="0.4">
      <c r="A119" s="584"/>
      <c r="B119" s="584"/>
      <c r="C119" s="584"/>
      <c r="D119" s="584"/>
      <c r="E119" s="584"/>
      <c r="F119" s="586"/>
      <c r="G119" s="601"/>
      <c r="H119" s="602"/>
      <c r="I119" s="603"/>
      <c r="J119" s="603"/>
      <c r="K119" s="604"/>
      <c r="L119" s="605"/>
      <c r="M119" s="605"/>
    </row>
    <row r="120" spans="1:15" ht="18" x14ac:dyDescent="0.35">
      <c r="A120" s="296">
        <v>110</v>
      </c>
      <c r="B120" s="628">
        <v>1</v>
      </c>
      <c r="C120" s="296" t="s">
        <v>1687</v>
      </c>
      <c r="D120" s="296" t="s">
        <v>45</v>
      </c>
      <c r="E120" s="296" t="s">
        <v>51</v>
      </c>
      <c r="F120" s="419">
        <v>46070</v>
      </c>
      <c r="G120" s="420">
        <v>46084</v>
      </c>
      <c r="H120" s="583">
        <f t="shared" si="4"/>
        <v>14</v>
      </c>
      <c r="I120" s="296" t="s">
        <v>2116</v>
      </c>
      <c r="J120" s="296" t="s">
        <v>2102</v>
      </c>
      <c r="K120" s="423" t="s">
        <v>2115</v>
      </c>
      <c r="L120" s="1086">
        <v>5</v>
      </c>
      <c r="M120" s="1086" t="s">
        <v>2362</v>
      </c>
      <c r="N120" s="608">
        <v>482703.73</v>
      </c>
      <c r="O120" s="304">
        <v>110</v>
      </c>
    </row>
    <row r="121" spans="1:15" ht="18" x14ac:dyDescent="0.35">
      <c r="A121" s="296">
        <v>111</v>
      </c>
      <c r="B121" s="628">
        <v>2</v>
      </c>
      <c r="C121" s="290" t="s">
        <v>804</v>
      </c>
      <c r="D121" s="290" t="s">
        <v>120</v>
      </c>
      <c r="E121" s="296" t="s">
        <v>53</v>
      </c>
      <c r="F121" s="438">
        <v>46066</v>
      </c>
      <c r="G121" s="438">
        <v>46088</v>
      </c>
      <c r="H121" s="296">
        <f t="shared" si="4"/>
        <v>22</v>
      </c>
      <c r="I121" s="296" t="s">
        <v>2365</v>
      </c>
      <c r="J121" s="296" t="s">
        <v>2118</v>
      </c>
      <c r="K121" s="423" t="s">
        <v>2119</v>
      </c>
      <c r="L121" s="1087"/>
      <c r="M121" s="1087"/>
      <c r="N121" s="608">
        <v>518713.97</v>
      </c>
      <c r="O121" s="304">
        <v>111</v>
      </c>
    </row>
    <row r="122" spans="1:15" ht="18" x14ac:dyDescent="0.35">
      <c r="A122" s="296">
        <v>112</v>
      </c>
      <c r="B122" s="628">
        <v>3</v>
      </c>
      <c r="C122" s="290" t="s">
        <v>1633</v>
      </c>
      <c r="D122" s="296" t="s">
        <v>65</v>
      </c>
      <c r="E122" s="365" t="s">
        <v>51</v>
      </c>
      <c r="F122" s="439">
        <v>46061</v>
      </c>
      <c r="G122" s="439">
        <v>46095</v>
      </c>
      <c r="H122" s="296">
        <f t="shared" si="4"/>
        <v>34</v>
      </c>
      <c r="I122" s="296" t="s">
        <v>2116</v>
      </c>
      <c r="J122" s="296" t="s">
        <v>2102</v>
      </c>
      <c r="K122" s="423" t="s">
        <v>2115</v>
      </c>
      <c r="L122" s="1087"/>
      <c r="M122" s="1087"/>
      <c r="N122" s="608">
        <v>518713.97</v>
      </c>
      <c r="O122" s="304">
        <v>112</v>
      </c>
    </row>
    <row r="123" spans="1:15" ht="18" x14ac:dyDescent="0.35">
      <c r="A123" s="296">
        <v>113</v>
      </c>
      <c r="B123" s="628">
        <v>4</v>
      </c>
      <c r="C123" s="296" t="s">
        <v>845</v>
      </c>
      <c r="D123" s="296" t="s">
        <v>120</v>
      </c>
      <c r="E123" s="296" t="s">
        <v>51</v>
      </c>
      <c r="F123" s="439">
        <v>46093</v>
      </c>
      <c r="G123" s="439">
        <v>46102</v>
      </c>
      <c r="H123" s="296">
        <f t="shared" si="4"/>
        <v>9</v>
      </c>
      <c r="I123" s="296" t="s">
        <v>2365</v>
      </c>
      <c r="J123" s="296" t="s">
        <v>2118</v>
      </c>
      <c r="K123" s="423" t="s">
        <v>2119</v>
      </c>
      <c r="L123" s="1087"/>
      <c r="M123" s="1087"/>
      <c r="N123" s="608"/>
      <c r="O123" s="304">
        <v>113</v>
      </c>
    </row>
    <row r="124" spans="1:15" ht="15" thickBot="1" x14ac:dyDescent="0.4">
      <c r="A124" s="296">
        <v>114</v>
      </c>
      <c r="B124" s="628">
        <v>5</v>
      </c>
      <c r="C124" s="296" t="s">
        <v>963</v>
      </c>
      <c r="D124" s="296" t="s">
        <v>45</v>
      </c>
      <c r="E124" s="296" t="s">
        <v>51</v>
      </c>
      <c r="F124" s="438">
        <v>46076</v>
      </c>
      <c r="G124" s="438">
        <v>46111</v>
      </c>
      <c r="H124" s="627">
        <f t="shared" ref="H124:H134" si="5">G124-F124</f>
        <v>35</v>
      </c>
      <c r="I124" s="296" t="s">
        <v>2365</v>
      </c>
      <c r="J124" s="296" t="s">
        <v>2118</v>
      </c>
      <c r="K124" s="423" t="s">
        <v>2119</v>
      </c>
      <c r="L124" s="1088"/>
      <c r="M124" s="1088"/>
    </row>
    <row r="125" spans="1:15" ht="9.5" customHeight="1" thickBot="1" x14ac:dyDescent="0.4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</row>
    <row r="126" spans="1:15" x14ac:dyDescent="0.35">
      <c r="A126" s="296">
        <v>115</v>
      </c>
      <c r="B126" s="296">
        <v>1</v>
      </c>
      <c r="C126" s="296" t="s">
        <v>959</v>
      </c>
      <c r="D126" s="296" t="s">
        <v>49</v>
      </c>
      <c r="E126" s="296" t="s">
        <v>51</v>
      </c>
      <c r="F126" s="438">
        <v>46103</v>
      </c>
      <c r="G126" s="438">
        <v>46114</v>
      </c>
      <c r="H126" s="630">
        <f t="shared" si="5"/>
        <v>11</v>
      </c>
      <c r="I126" s="296" t="s">
        <v>2114</v>
      </c>
      <c r="J126" s="296" t="s">
        <v>2118</v>
      </c>
      <c r="K126" s="423" t="s">
        <v>2119</v>
      </c>
      <c r="L126" s="1086">
        <f>COUNTA(C126:C145)</f>
        <v>20</v>
      </c>
      <c r="M126" s="1086" t="s">
        <v>2384</v>
      </c>
    </row>
    <row r="127" spans="1:15" x14ac:dyDescent="0.35">
      <c r="A127" s="296">
        <v>116</v>
      </c>
      <c r="B127" s="296">
        <v>2</v>
      </c>
      <c r="C127" s="296" t="s">
        <v>1711</v>
      </c>
      <c r="D127" s="296" t="s">
        <v>45</v>
      </c>
      <c r="E127" s="296" t="s">
        <v>51</v>
      </c>
      <c r="F127" s="438">
        <v>46087</v>
      </c>
      <c r="G127" s="438">
        <v>46115</v>
      </c>
      <c r="H127" s="630">
        <f t="shared" si="5"/>
        <v>28</v>
      </c>
      <c r="I127" s="296" t="s">
        <v>2393</v>
      </c>
      <c r="J127" s="296" t="s">
        <v>2102</v>
      </c>
      <c r="K127" s="423" t="s">
        <v>2115</v>
      </c>
      <c r="L127" s="1087"/>
      <c r="M127" s="1087"/>
    </row>
    <row r="128" spans="1:15" x14ac:dyDescent="0.35">
      <c r="A128" s="296">
        <v>117</v>
      </c>
      <c r="B128" s="296">
        <v>3</v>
      </c>
      <c r="C128" s="296" t="s">
        <v>1614</v>
      </c>
      <c r="D128" s="296" t="s">
        <v>346</v>
      </c>
      <c r="E128" s="296" t="s">
        <v>2382</v>
      </c>
      <c r="F128" s="438">
        <v>46097</v>
      </c>
      <c r="G128" s="438">
        <v>46120</v>
      </c>
      <c r="H128" s="296">
        <f t="shared" si="5"/>
        <v>23</v>
      </c>
      <c r="I128" s="296" t="s">
        <v>2116</v>
      </c>
      <c r="J128" s="296" t="s">
        <v>2102</v>
      </c>
      <c r="K128" s="423" t="s">
        <v>2115</v>
      </c>
      <c r="L128" s="1087"/>
      <c r="M128" s="1087"/>
    </row>
    <row r="129" spans="1:13" x14ac:dyDescent="0.35">
      <c r="A129" s="296">
        <v>118</v>
      </c>
      <c r="B129" s="296">
        <v>4</v>
      </c>
      <c r="C129" s="296" t="s">
        <v>947</v>
      </c>
      <c r="D129" s="296" t="s">
        <v>45</v>
      </c>
      <c r="E129" s="296" t="s">
        <v>51</v>
      </c>
      <c r="F129" s="438">
        <v>46110</v>
      </c>
      <c r="G129" s="438">
        <v>46120</v>
      </c>
      <c r="H129" s="296">
        <f t="shared" si="5"/>
        <v>10</v>
      </c>
      <c r="I129" s="296" t="s">
        <v>2114</v>
      </c>
      <c r="J129" s="296" t="s">
        <v>2118</v>
      </c>
      <c r="K129" s="423" t="s">
        <v>2119</v>
      </c>
      <c r="L129" s="1087"/>
      <c r="M129" s="1087"/>
    </row>
    <row r="130" spans="1:13" x14ac:dyDescent="0.35">
      <c r="A130" s="296">
        <v>119</v>
      </c>
      <c r="B130" s="296">
        <v>5</v>
      </c>
      <c r="C130" s="296" t="s">
        <v>1934</v>
      </c>
      <c r="D130" s="296" t="s">
        <v>45</v>
      </c>
      <c r="E130" s="296" t="s">
        <v>51</v>
      </c>
      <c r="F130" s="438">
        <v>46099</v>
      </c>
      <c r="G130" s="438">
        <v>46123</v>
      </c>
      <c r="H130" s="296">
        <f t="shared" si="5"/>
        <v>24</v>
      </c>
      <c r="I130" s="296" t="s">
        <v>2393</v>
      </c>
      <c r="J130" s="296" t="s">
        <v>2102</v>
      </c>
      <c r="K130" s="423" t="s">
        <v>2115</v>
      </c>
      <c r="L130" s="1087"/>
      <c r="M130" s="1087"/>
    </row>
    <row r="131" spans="1:13" x14ac:dyDescent="0.35">
      <c r="A131" s="296">
        <v>120</v>
      </c>
      <c r="B131" s="296">
        <v>6</v>
      </c>
      <c r="C131" s="296" t="s">
        <v>1264</v>
      </c>
      <c r="D131" s="296" t="s">
        <v>120</v>
      </c>
      <c r="E131" s="296" t="s">
        <v>2382</v>
      </c>
      <c r="F131" s="438">
        <v>46105</v>
      </c>
      <c r="G131" s="438">
        <v>46123</v>
      </c>
      <c r="H131" s="296">
        <f t="shared" si="5"/>
        <v>18</v>
      </c>
      <c r="I131" s="296" t="s">
        <v>2390</v>
      </c>
      <c r="J131" s="296" t="s">
        <v>2102</v>
      </c>
      <c r="K131" s="423" t="s">
        <v>2115</v>
      </c>
      <c r="L131" s="1087"/>
      <c r="M131" s="1087"/>
    </row>
    <row r="132" spans="1:13" x14ac:dyDescent="0.35">
      <c r="A132" s="296">
        <v>121</v>
      </c>
      <c r="B132" s="296">
        <v>7</v>
      </c>
      <c r="C132" s="296" t="s">
        <v>796</v>
      </c>
      <c r="D132" s="296" t="s">
        <v>45</v>
      </c>
      <c r="E132" s="296" t="s">
        <v>51</v>
      </c>
      <c r="F132" s="438">
        <v>46098</v>
      </c>
      <c r="G132" s="438">
        <v>46125</v>
      </c>
      <c r="H132" s="296">
        <f t="shared" si="5"/>
        <v>27</v>
      </c>
      <c r="I132" s="296" t="s">
        <v>2799</v>
      </c>
      <c r="J132" s="296" t="s">
        <v>2118</v>
      </c>
      <c r="K132" s="423" t="s">
        <v>2119</v>
      </c>
      <c r="L132" s="1087"/>
      <c r="M132" s="1087"/>
    </row>
    <row r="133" spans="1:13" x14ac:dyDescent="0.35">
      <c r="A133" s="296">
        <v>122</v>
      </c>
      <c r="B133" s="296">
        <v>8</v>
      </c>
      <c r="C133" s="296" t="s">
        <v>951</v>
      </c>
      <c r="D133" s="296" t="s">
        <v>49</v>
      </c>
      <c r="E133" s="296" t="s">
        <v>51</v>
      </c>
      <c r="F133" s="438">
        <v>46118</v>
      </c>
      <c r="G133" s="438">
        <v>46126</v>
      </c>
      <c r="H133" s="296">
        <f t="shared" si="5"/>
        <v>8</v>
      </c>
      <c r="I133" s="296" t="s">
        <v>2114</v>
      </c>
      <c r="J133" s="296" t="s">
        <v>2118</v>
      </c>
      <c r="K133" s="423" t="s">
        <v>2119</v>
      </c>
      <c r="L133" s="1087"/>
      <c r="M133" s="1087"/>
    </row>
    <row r="134" spans="1:13" x14ac:dyDescent="0.35">
      <c r="A134" s="296">
        <v>123</v>
      </c>
      <c r="B134" s="296">
        <v>9</v>
      </c>
      <c r="C134" s="296" t="s">
        <v>1577</v>
      </c>
      <c r="D134" s="296" t="s">
        <v>45</v>
      </c>
      <c r="E134" s="296" t="s">
        <v>51</v>
      </c>
      <c r="F134" s="438">
        <v>46115</v>
      </c>
      <c r="G134" s="438">
        <v>46127</v>
      </c>
      <c r="H134" s="296">
        <f t="shared" si="5"/>
        <v>12</v>
      </c>
      <c r="I134" s="296" t="s">
        <v>2116</v>
      </c>
      <c r="J134" s="296" t="s">
        <v>2102</v>
      </c>
      <c r="K134" s="423" t="s">
        <v>2115</v>
      </c>
      <c r="L134" s="1087"/>
      <c r="M134" s="1087"/>
    </row>
    <row r="135" spans="1:13" x14ac:dyDescent="0.35">
      <c r="A135" s="296">
        <v>124</v>
      </c>
      <c r="B135" s="296">
        <v>10</v>
      </c>
      <c r="C135" s="296" t="s">
        <v>812</v>
      </c>
      <c r="D135" s="296" t="s">
        <v>49</v>
      </c>
      <c r="E135" s="296" t="s">
        <v>53</v>
      </c>
      <c r="F135" s="439">
        <v>46095</v>
      </c>
      <c r="G135" s="438">
        <v>46130</v>
      </c>
      <c r="H135" s="296">
        <f>G135-F135</f>
        <v>35</v>
      </c>
      <c r="I135" s="296" t="s">
        <v>2801</v>
      </c>
      <c r="J135" s="296" t="s">
        <v>2102</v>
      </c>
      <c r="K135" s="423" t="s">
        <v>2115</v>
      </c>
      <c r="L135" s="1087"/>
      <c r="M135" s="1087"/>
    </row>
    <row r="136" spans="1:13" x14ac:dyDescent="0.35">
      <c r="A136" s="296">
        <v>125</v>
      </c>
      <c r="B136" s="296">
        <v>11</v>
      </c>
      <c r="C136" s="296" t="s">
        <v>939</v>
      </c>
      <c r="D136" s="296" t="s">
        <v>45</v>
      </c>
      <c r="E136" s="296" t="s">
        <v>51</v>
      </c>
      <c r="F136" s="438">
        <v>46118</v>
      </c>
      <c r="G136" s="438">
        <v>46130</v>
      </c>
      <c r="H136" s="296">
        <f>G136-F136</f>
        <v>12</v>
      </c>
      <c r="I136" s="296" t="s">
        <v>2114</v>
      </c>
      <c r="J136" s="296" t="s">
        <v>2118</v>
      </c>
      <c r="K136" s="423" t="s">
        <v>2119</v>
      </c>
      <c r="L136" s="1087"/>
      <c r="M136" s="1087"/>
    </row>
    <row r="137" spans="1:13" x14ac:dyDescent="0.35">
      <c r="A137" s="296">
        <v>126</v>
      </c>
      <c r="B137" s="296">
        <v>12</v>
      </c>
      <c r="C137" s="296" t="s">
        <v>794</v>
      </c>
      <c r="D137" s="296" t="s">
        <v>45</v>
      </c>
      <c r="E137" s="296" t="s">
        <v>51</v>
      </c>
      <c r="F137" s="438">
        <v>46106</v>
      </c>
      <c r="G137" s="438">
        <v>46133</v>
      </c>
      <c r="H137" s="296">
        <f>G137-F137</f>
        <v>27</v>
      </c>
      <c r="I137" s="296" t="s">
        <v>2799</v>
      </c>
      <c r="J137" s="296" t="s">
        <v>2102</v>
      </c>
      <c r="K137" s="423" t="s">
        <v>2115</v>
      </c>
      <c r="L137" s="1087"/>
      <c r="M137" s="1087"/>
    </row>
    <row r="138" spans="1:13" x14ac:dyDescent="0.35">
      <c r="A138" s="296">
        <v>127</v>
      </c>
      <c r="B138" s="296">
        <v>13</v>
      </c>
      <c r="C138" s="621" t="s">
        <v>1399</v>
      </c>
      <c r="D138" s="622" t="s">
        <v>49</v>
      </c>
      <c r="E138" s="622" t="s">
        <v>51</v>
      </c>
      <c r="F138" s="439">
        <v>46119</v>
      </c>
      <c r="G138" s="438">
        <v>46134</v>
      </c>
      <c r="H138" s="296">
        <f>G138-F138</f>
        <v>15</v>
      </c>
      <c r="I138" s="296" t="s">
        <v>2116</v>
      </c>
      <c r="J138" s="296" t="s">
        <v>2115</v>
      </c>
      <c r="K138" s="423" t="s">
        <v>2366</v>
      </c>
      <c r="L138" s="1087"/>
      <c r="M138" s="1087"/>
    </row>
    <row r="139" spans="1:13" x14ac:dyDescent="0.35">
      <c r="A139" s="296">
        <v>128</v>
      </c>
      <c r="B139" s="296">
        <v>14</v>
      </c>
      <c r="C139" s="296" t="s">
        <v>1642</v>
      </c>
      <c r="D139" s="296" t="s">
        <v>473</v>
      </c>
      <c r="E139" s="296" t="s">
        <v>51</v>
      </c>
      <c r="F139" s="439">
        <v>46099</v>
      </c>
      <c r="G139" s="439">
        <v>46135</v>
      </c>
      <c r="H139" s="296">
        <f t="shared" ref="H139:H151" si="6">G139-F139</f>
        <v>36</v>
      </c>
      <c r="I139" s="296" t="s">
        <v>2391</v>
      </c>
      <c r="J139" s="296" t="s">
        <v>2115</v>
      </c>
      <c r="K139" s="423" t="s">
        <v>2366</v>
      </c>
      <c r="L139" s="1087"/>
      <c r="M139" s="1087"/>
    </row>
    <row r="140" spans="1:13" x14ac:dyDescent="0.35">
      <c r="A140" s="296">
        <v>129</v>
      </c>
      <c r="B140" s="296">
        <v>15</v>
      </c>
      <c r="C140" s="296" t="s">
        <v>814</v>
      </c>
      <c r="D140" s="296" t="s">
        <v>694</v>
      </c>
      <c r="E140" s="296" t="s">
        <v>51</v>
      </c>
      <c r="F140" s="439">
        <v>46099</v>
      </c>
      <c r="G140" s="438">
        <v>46136</v>
      </c>
      <c r="H140" s="296">
        <f t="shared" si="6"/>
        <v>37</v>
      </c>
      <c r="I140" s="290" t="s">
        <v>2389</v>
      </c>
      <c r="J140" s="296" t="s">
        <v>2102</v>
      </c>
      <c r="K140" s="423" t="s">
        <v>2115</v>
      </c>
      <c r="L140" s="1087"/>
      <c r="M140" s="1087"/>
    </row>
    <row r="141" spans="1:13" x14ac:dyDescent="0.35">
      <c r="A141" s="290">
        <v>130</v>
      </c>
      <c r="B141" s="290">
        <v>16</v>
      </c>
      <c r="C141" s="290" t="s">
        <v>1883</v>
      </c>
      <c r="D141" s="290" t="s">
        <v>388</v>
      </c>
      <c r="E141" s="290" t="s">
        <v>2382</v>
      </c>
      <c r="F141" s="374">
        <v>46109</v>
      </c>
      <c r="G141" s="789">
        <v>46136</v>
      </c>
      <c r="H141" s="290">
        <f t="shared" si="6"/>
        <v>27</v>
      </c>
      <c r="I141" s="290" t="s">
        <v>2392</v>
      </c>
      <c r="J141" s="290" t="s">
        <v>2115</v>
      </c>
      <c r="K141" s="303" t="s">
        <v>2366</v>
      </c>
      <c r="L141" s="1087"/>
      <c r="M141" s="1087"/>
    </row>
    <row r="142" spans="1:13" x14ac:dyDescent="0.35">
      <c r="A142" s="290">
        <v>131</v>
      </c>
      <c r="B142" s="290">
        <v>17</v>
      </c>
      <c r="C142" s="290" t="s">
        <v>943</v>
      </c>
      <c r="D142" s="290" t="s">
        <v>49</v>
      </c>
      <c r="E142" s="290" t="s">
        <v>51</v>
      </c>
      <c r="F142" s="374">
        <v>46130</v>
      </c>
      <c r="G142" s="789">
        <v>46137</v>
      </c>
      <c r="H142" s="290">
        <f t="shared" si="6"/>
        <v>7</v>
      </c>
      <c r="I142" s="290" t="s">
        <v>2114</v>
      </c>
      <c r="J142" s="290" t="s">
        <v>2118</v>
      </c>
      <c r="K142" s="303" t="s">
        <v>2119</v>
      </c>
      <c r="L142" s="1087"/>
      <c r="M142" s="1087"/>
    </row>
    <row r="143" spans="1:13" x14ac:dyDescent="0.35">
      <c r="A143" s="290">
        <v>132</v>
      </c>
      <c r="B143" s="290">
        <v>18</v>
      </c>
      <c r="C143" s="290" t="s">
        <v>797</v>
      </c>
      <c r="D143" s="290" t="s">
        <v>45</v>
      </c>
      <c r="E143" s="290" t="s">
        <v>51</v>
      </c>
      <c r="F143" s="374">
        <v>46119</v>
      </c>
      <c r="G143" s="789">
        <v>46140</v>
      </c>
      <c r="H143" s="290">
        <f t="shared" si="6"/>
        <v>21</v>
      </c>
      <c r="I143" s="290" t="s">
        <v>2799</v>
      </c>
      <c r="J143" s="290" t="s">
        <v>2118</v>
      </c>
      <c r="K143" s="303" t="s">
        <v>2119</v>
      </c>
      <c r="L143" s="1087"/>
      <c r="M143" s="1087"/>
    </row>
    <row r="144" spans="1:13" x14ac:dyDescent="0.35">
      <c r="A144" s="290">
        <v>133</v>
      </c>
      <c r="B144" s="290">
        <v>19</v>
      </c>
      <c r="C144" s="290" t="s">
        <v>967</v>
      </c>
      <c r="D144" s="290" t="s">
        <v>694</v>
      </c>
      <c r="E144" s="618" t="s">
        <v>51</v>
      </c>
      <c r="F144" s="789">
        <v>46130</v>
      </c>
      <c r="G144" s="789">
        <v>46142</v>
      </c>
      <c r="H144" s="290">
        <f t="shared" si="6"/>
        <v>12</v>
      </c>
      <c r="I144" s="290" t="s">
        <v>2114</v>
      </c>
      <c r="J144" s="290" t="s">
        <v>2118</v>
      </c>
      <c r="K144" s="303" t="s">
        <v>2119</v>
      </c>
      <c r="L144" s="1087"/>
      <c r="M144" s="1087"/>
    </row>
    <row r="145" spans="1:13" x14ac:dyDescent="0.35">
      <c r="A145" s="290">
        <v>134</v>
      </c>
      <c r="B145" s="290">
        <v>20</v>
      </c>
      <c r="C145" s="787" t="s">
        <v>815</v>
      </c>
      <c r="D145" s="787" t="str">
        <f>VLOOKUP(C145,[3]WIP!$B$8:$D$23,2,0)</f>
        <v>A+0</v>
      </c>
      <c r="E145" s="788" t="str">
        <f>VLOOKUP(C145,[3]WIP!$B$8:$D$23,3,0)</f>
        <v>DFR</v>
      </c>
      <c r="F145" s="789">
        <v>46133</v>
      </c>
      <c r="G145" s="789">
        <v>46142</v>
      </c>
      <c r="H145" s="290">
        <f t="shared" si="6"/>
        <v>9</v>
      </c>
      <c r="I145" s="290" t="s">
        <v>2389</v>
      </c>
      <c r="J145" s="290" t="s">
        <v>2118</v>
      </c>
      <c r="K145" s="303" t="s">
        <v>2119</v>
      </c>
      <c r="L145" s="1087"/>
      <c r="M145" s="1087"/>
    </row>
    <row r="146" spans="1:13" x14ac:dyDescent="0.35">
      <c r="A146" s="290">
        <v>135</v>
      </c>
      <c r="B146" s="290">
        <v>21</v>
      </c>
      <c r="C146" s="787" t="s">
        <v>1919</v>
      </c>
      <c r="D146" s="787" t="str">
        <f>VLOOKUP(C146,[3]WIP!$B$8:$D$23,2,0)</f>
        <v>B2+0</v>
      </c>
      <c r="E146" s="788" t="str">
        <f>VLOOKUP(C146,[3]WIP!$B$8:$D$23,3,0)</f>
        <v>Wet Paddy</v>
      </c>
      <c r="F146" s="789">
        <v>46111</v>
      </c>
      <c r="G146" s="789">
        <v>46142</v>
      </c>
      <c r="H146" s="290">
        <f t="shared" si="6"/>
        <v>31</v>
      </c>
      <c r="I146" s="290" t="s">
        <v>2393</v>
      </c>
      <c r="J146" s="290" t="s">
        <v>2115</v>
      </c>
      <c r="K146" s="303" t="s">
        <v>2366</v>
      </c>
      <c r="L146" s="1087"/>
      <c r="M146" s="1087"/>
    </row>
    <row r="147" spans="1:13" ht="15" thickBot="1" x14ac:dyDescent="0.4">
      <c r="A147" s="290">
        <v>136</v>
      </c>
      <c r="B147" s="290">
        <v>22</v>
      </c>
      <c r="C147" s="787" t="s">
        <v>1700</v>
      </c>
      <c r="D147" s="787" t="str">
        <f>VLOOKUP(C147,[3]WIP!$B$8:$D$23,2,0)</f>
        <v>B1+0</v>
      </c>
      <c r="E147" s="788" t="str">
        <f>VLOOKUP(C147,[3]WIP!$B$8:$D$23,3,0)</f>
        <v>DFR</v>
      </c>
      <c r="F147" s="789">
        <v>46101</v>
      </c>
      <c r="G147" s="789">
        <v>46142</v>
      </c>
      <c r="H147" s="290">
        <f t="shared" si="6"/>
        <v>41</v>
      </c>
      <c r="I147" s="290" t="s">
        <v>2116</v>
      </c>
      <c r="J147" s="290" t="s">
        <v>2115</v>
      </c>
      <c r="K147" s="303" t="s">
        <v>2366</v>
      </c>
      <c r="L147" s="1088"/>
      <c r="M147" s="1088"/>
    </row>
    <row r="148" spans="1:13" ht="6" customHeight="1" thickBot="1" x14ac:dyDescent="0.4">
      <c r="A148" s="799"/>
      <c r="B148" s="799"/>
      <c r="C148" s="800"/>
      <c r="D148" s="800"/>
      <c r="E148" s="801"/>
      <c r="F148" s="802"/>
      <c r="G148" s="802"/>
      <c r="H148" s="799"/>
      <c r="I148" s="799"/>
      <c r="J148" s="803"/>
      <c r="K148" s="804"/>
      <c r="L148" s="799"/>
      <c r="M148" s="799"/>
    </row>
    <row r="149" spans="1:13" x14ac:dyDescent="0.35">
      <c r="A149" s="290">
        <v>137</v>
      </c>
      <c r="B149" s="290">
        <v>1</v>
      </c>
      <c r="C149" s="290" t="s">
        <v>816</v>
      </c>
      <c r="D149" s="290" t="s">
        <v>45</v>
      </c>
      <c r="E149" s="290" t="s">
        <v>51</v>
      </c>
      <c r="F149" s="789">
        <v>46135</v>
      </c>
      <c r="G149" s="789">
        <v>46146</v>
      </c>
      <c r="H149" s="290">
        <f t="shared" si="6"/>
        <v>11</v>
      </c>
      <c r="I149" s="290" t="s">
        <v>2389</v>
      </c>
      <c r="J149" s="290" t="s">
        <v>2118</v>
      </c>
      <c r="K149" s="303" t="s">
        <v>2119</v>
      </c>
      <c r="L149" s="1086">
        <v>3</v>
      </c>
      <c r="M149" s="1086" t="s">
        <v>2814</v>
      </c>
    </row>
    <row r="150" spans="1:13" x14ac:dyDescent="0.35">
      <c r="A150" s="290">
        <v>138</v>
      </c>
      <c r="B150" s="290">
        <v>2</v>
      </c>
      <c r="C150" s="290" t="s">
        <v>1924</v>
      </c>
      <c r="D150" s="290" t="s">
        <v>49</v>
      </c>
      <c r="E150" s="618" t="s">
        <v>51</v>
      </c>
      <c r="F150" s="789">
        <v>46135</v>
      </c>
      <c r="G150" s="789">
        <v>46146</v>
      </c>
      <c r="H150" s="290">
        <f t="shared" si="6"/>
        <v>11</v>
      </c>
      <c r="I150" s="290" t="s">
        <v>2393</v>
      </c>
      <c r="J150" s="290" t="s">
        <v>2115</v>
      </c>
      <c r="K150" s="303" t="s">
        <v>2366</v>
      </c>
      <c r="L150" s="1087"/>
      <c r="M150" s="1087"/>
    </row>
    <row r="151" spans="1:13" ht="15" thickBot="1" x14ac:dyDescent="0.4">
      <c r="A151" s="290">
        <v>139</v>
      </c>
      <c r="B151" s="290">
        <v>3</v>
      </c>
      <c r="C151" s="290" t="s">
        <v>1335</v>
      </c>
      <c r="D151" s="290" t="s">
        <v>276</v>
      </c>
      <c r="E151" s="618" t="s">
        <v>51</v>
      </c>
      <c r="F151" s="789">
        <v>46136</v>
      </c>
      <c r="G151" s="789">
        <v>46146</v>
      </c>
      <c r="H151" s="290">
        <f t="shared" si="6"/>
        <v>10</v>
      </c>
      <c r="I151" s="290" t="s">
        <v>2391</v>
      </c>
      <c r="J151" s="290" t="s">
        <v>2115</v>
      </c>
      <c r="K151" s="303" t="s">
        <v>2366</v>
      </c>
      <c r="L151" s="1088"/>
      <c r="M151" s="1088"/>
    </row>
  </sheetData>
  <sheetProtection formatCells="0" formatColumns="0" formatRows="0" insertColumns="0" insertRows="0" insertHyperlinks="0" deleteColumns="0" deleteRows="0" sort="0" autoFilter="0" pivotTables="0"/>
  <autoFilter ref="A4:M4" xr:uid="{ACBA90CA-C289-4888-84CE-C9AB8D88C400}"/>
  <mergeCells count="19">
    <mergeCell ref="A1:M1"/>
    <mergeCell ref="A2:M2"/>
    <mergeCell ref="A3:K3"/>
    <mergeCell ref="L7:L15"/>
    <mergeCell ref="M7:M15"/>
    <mergeCell ref="L149:L151"/>
    <mergeCell ref="M149:M151"/>
    <mergeCell ref="L17:L46"/>
    <mergeCell ref="M17:M46"/>
    <mergeCell ref="L48:L84"/>
    <mergeCell ref="M48:M84"/>
    <mergeCell ref="L86:L105"/>
    <mergeCell ref="M86:M105"/>
    <mergeCell ref="L107:L118"/>
    <mergeCell ref="M107:M118"/>
    <mergeCell ref="L120:L124"/>
    <mergeCell ref="M120:M124"/>
    <mergeCell ref="L126:L147"/>
    <mergeCell ref="M126:M147"/>
  </mergeCells>
  <printOptions horizontalCentered="1"/>
  <pageMargins left="0.2" right="0.2" top="0.75" bottom="0.17" header="0.17" footer="0.1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96" zoomScale="87" zoomScaleNormal="100" workbookViewId="0">
      <selection activeCell="R96" sqref="R96"/>
    </sheetView>
  </sheetViews>
  <sheetFormatPr defaultColWidth="9.1796875" defaultRowHeight="14.5" zeroHeight="1" x14ac:dyDescent="0.35"/>
  <cols>
    <col min="1" max="1" width="8.81640625" style="375" customWidth="1"/>
    <col min="2" max="2" width="7.6328125" style="375" bestFit="1" customWidth="1"/>
    <col min="3" max="3" width="11.7265625" style="375" customWidth="1"/>
    <col min="4" max="4" width="13.54296875" style="375" bestFit="1" customWidth="1"/>
    <col min="5" max="5" width="23.54296875" style="375" customWidth="1"/>
    <col min="6" max="6" width="12.453125" style="375" hidden="1" customWidth="1"/>
    <col min="7" max="7" width="19.6328125" style="375" bestFit="1" customWidth="1"/>
    <col min="8" max="8" width="19.453125" style="375" bestFit="1" customWidth="1"/>
    <col min="9" max="9" width="30.453125" style="375" hidden="1" customWidth="1"/>
    <col min="10" max="10" width="39.36328125" style="375" hidden="1" customWidth="1"/>
    <col min="11" max="11" width="8.7265625" style="375" customWidth="1"/>
    <col min="12" max="12" width="15.81640625" style="375" customWidth="1"/>
    <col min="13" max="14" width="9.1796875" style="375" hidden="1" customWidth="1"/>
    <col min="15" max="15" width="0" style="375" hidden="1" customWidth="1"/>
    <col min="16" max="16384" width="9.1796875" style="375"/>
  </cols>
  <sheetData>
    <row r="1" spans="1:15" ht="15.5" x14ac:dyDescent="0.35">
      <c r="A1" s="1124" t="s">
        <v>1986</v>
      </c>
      <c r="B1" s="1124"/>
      <c r="C1" s="1124"/>
      <c r="D1" s="1124"/>
      <c r="E1" s="1124"/>
      <c r="F1" s="1124"/>
      <c r="G1" s="1124"/>
      <c r="H1" s="1124"/>
      <c r="I1" s="1124"/>
      <c r="J1" s="1124"/>
      <c r="K1" s="1124"/>
      <c r="L1" s="1124"/>
    </row>
    <row r="2" spans="1:15" ht="15.5" x14ac:dyDescent="0.35">
      <c r="A2" s="1124" t="s">
        <v>2122</v>
      </c>
      <c r="B2" s="1124"/>
      <c r="C2" s="1124"/>
      <c r="D2" s="1124"/>
      <c r="E2" s="1124"/>
      <c r="F2" s="1124"/>
      <c r="G2" s="1124"/>
      <c r="H2" s="1124"/>
      <c r="I2" s="1124"/>
      <c r="J2" s="1124"/>
      <c r="K2" s="1124"/>
      <c r="L2" s="1124"/>
    </row>
    <row r="3" spans="1:15" ht="16" thickBot="1" x14ac:dyDescent="0.4">
      <c r="A3" s="1125" t="s">
        <v>2145</v>
      </c>
      <c r="B3" s="1126"/>
      <c r="C3" s="1126"/>
      <c r="D3" s="1126"/>
      <c r="E3" s="1126"/>
      <c r="F3" s="1126"/>
      <c r="G3" s="1126"/>
      <c r="H3" s="1126"/>
      <c r="I3" s="1126"/>
      <c r="J3" s="1126"/>
      <c r="K3" s="1127">
        <f ca="1">NOW()</f>
        <v>46147.643782870371</v>
      </c>
      <c r="L3" s="1128"/>
    </row>
    <row r="4" spans="1:15" ht="29.5" thickBot="1" x14ac:dyDescent="0.4">
      <c r="A4" s="443" t="s">
        <v>2090</v>
      </c>
      <c r="B4" s="443" t="s">
        <v>2091</v>
      </c>
      <c r="C4" s="443" t="s">
        <v>2092</v>
      </c>
      <c r="D4" s="444" t="s">
        <v>2093</v>
      </c>
      <c r="E4" s="445" t="s">
        <v>2094</v>
      </c>
      <c r="F4" s="444" t="s">
        <v>2095</v>
      </c>
      <c r="G4" s="444" t="s">
        <v>40</v>
      </c>
      <c r="H4" s="446" t="s">
        <v>2146</v>
      </c>
      <c r="I4" s="446" t="s">
        <v>2098</v>
      </c>
      <c r="J4" s="446" t="s">
        <v>2147</v>
      </c>
      <c r="K4" s="446" t="s">
        <v>2101</v>
      </c>
      <c r="L4" s="446" t="s">
        <v>43</v>
      </c>
      <c r="M4" s="375" t="s">
        <v>2355</v>
      </c>
    </row>
    <row r="5" spans="1:15" x14ac:dyDescent="0.35">
      <c r="A5" s="296">
        <v>1</v>
      </c>
      <c r="B5" s="296">
        <v>1</v>
      </c>
      <c r="C5" s="290" t="s">
        <v>1602</v>
      </c>
      <c r="D5" s="296" t="str">
        <f>VLOOKUP(C5,'[1]FDN Details (2)'!C39:V517,2,0)</f>
        <v>A+0</v>
      </c>
      <c r="E5" s="296" t="str">
        <f>VLOOKUP(C5,'[1]FDN Details (2)'!C39:V517,15,0)</f>
        <v>WFR</v>
      </c>
      <c r="F5" s="419"/>
      <c r="G5" s="419">
        <v>45940</v>
      </c>
      <c r="H5" s="75" t="s">
        <v>2148</v>
      </c>
      <c r="I5" s="296" t="s">
        <v>2110</v>
      </c>
      <c r="J5" s="447" t="s">
        <v>2149</v>
      </c>
      <c r="K5" s="1118">
        <f>COUNTA(C5:C8)</f>
        <v>4</v>
      </c>
      <c r="L5" s="1129" t="s">
        <v>2105</v>
      </c>
      <c r="M5" s="375" t="s">
        <v>2359</v>
      </c>
      <c r="O5" s="375" t="str">
        <f>H5</f>
        <v>CP</v>
      </c>
    </row>
    <row r="6" spans="1:15" x14ac:dyDescent="0.35">
      <c r="A6" s="296">
        <v>2</v>
      </c>
      <c r="B6" s="296">
        <v>2</v>
      </c>
      <c r="C6" s="290" t="s">
        <v>1558</v>
      </c>
      <c r="D6" s="296" t="str">
        <f>VLOOKUP(C6,'[1]FDN Details (2)'!C35:V513,2,0)</f>
        <v>A+6</v>
      </c>
      <c r="E6" s="296" t="str">
        <f>VLOOKUP(C6,'[1]FDN Details (2)'!C35:V513,15,0)</f>
        <v>DFR</v>
      </c>
      <c r="F6" s="419"/>
      <c r="G6" s="419">
        <v>45950</v>
      </c>
      <c r="H6" s="75" t="s">
        <v>2148</v>
      </c>
      <c r="I6" s="296" t="s">
        <v>2150</v>
      </c>
      <c r="J6" s="447" t="s">
        <v>2151</v>
      </c>
      <c r="K6" s="1119"/>
      <c r="L6" s="1130"/>
      <c r="M6" s="375" t="s">
        <v>2359</v>
      </c>
      <c r="N6" s="375" t="s">
        <v>2358</v>
      </c>
      <c r="O6" s="375" t="str">
        <f t="shared" ref="O6:O59" si="0">H6</f>
        <v>CP</v>
      </c>
    </row>
    <row r="7" spans="1:15" x14ac:dyDescent="0.35">
      <c r="A7" s="296">
        <v>3</v>
      </c>
      <c r="B7" s="296">
        <v>3</v>
      </c>
      <c r="C7" s="290" t="s">
        <v>1623</v>
      </c>
      <c r="D7" s="296" t="str">
        <f>VLOOKUP(C7,'[1]FDN Details (2)'!C44:V522,2,0)</f>
        <v>A+6</v>
      </c>
      <c r="E7" s="296" t="str">
        <f>VLOOKUP(C7,'[1]FDN Details (2)'!C44:V522,15,0)</f>
        <v>WFR</v>
      </c>
      <c r="F7" s="419"/>
      <c r="G7" s="419">
        <v>45950</v>
      </c>
      <c r="H7" s="75" t="s">
        <v>2148</v>
      </c>
      <c r="I7" s="296" t="s">
        <v>2117</v>
      </c>
      <c r="J7" s="447" t="s">
        <v>2152</v>
      </c>
      <c r="K7" s="1119"/>
      <c r="L7" s="1130"/>
      <c r="M7" s="375" t="s">
        <v>2359</v>
      </c>
      <c r="N7" s="375" t="s">
        <v>2358</v>
      </c>
      <c r="O7" s="375" t="str">
        <f t="shared" si="0"/>
        <v>CP</v>
      </c>
    </row>
    <row r="8" spans="1:15" ht="15" thickBot="1" x14ac:dyDescent="0.4">
      <c r="A8" s="296">
        <v>4</v>
      </c>
      <c r="B8" s="296">
        <v>4</v>
      </c>
      <c r="C8" s="290" t="s">
        <v>1607</v>
      </c>
      <c r="D8" s="296" t="str">
        <f>VLOOKUP(C8,'[1]FDN Details (2)'!C41:V519,2,0)</f>
        <v>A+9</v>
      </c>
      <c r="E8" s="296" t="str">
        <f>VLOOKUP(C8,'[1]FDN Details (2)'!C41:V519,15,0)</f>
        <v>DFR</v>
      </c>
      <c r="F8" s="419"/>
      <c r="G8" s="419">
        <v>45952</v>
      </c>
      <c r="H8" s="75" t="s">
        <v>2148</v>
      </c>
      <c r="I8" s="296" t="s">
        <v>2110</v>
      </c>
      <c r="J8" s="447" t="s">
        <v>2153</v>
      </c>
      <c r="K8" s="1120"/>
      <c r="L8" s="1131"/>
      <c r="M8" s="375" t="s">
        <v>2359</v>
      </c>
      <c r="O8" s="375" t="str">
        <f t="shared" si="0"/>
        <v>CP</v>
      </c>
    </row>
    <row r="9" spans="1:15" ht="3.5" customHeight="1" thickBot="1" x14ac:dyDescent="0.4">
      <c r="A9" s="448"/>
      <c r="B9" s="448"/>
      <c r="C9" s="448"/>
      <c r="D9" s="448"/>
      <c r="E9" s="448"/>
      <c r="F9" s="449"/>
      <c r="G9" s="449"/>
      <c r="H9" s="450"/>
      <c r="I9" s="448"/>
      <c r="J9" s="451"/>
      <c r="K9" s="452"/>
      <c r="L9" s="579"/>
    </row>
    <row r="10" spans="1:15" ht="15" thickBot="1" x14ac:dyDescent="0.4">
      <c r="A10" s="296">
        <v>5</v>
      </c>
      <c r="B10" s="296">
        <v>1</v>
      </c>
      <c r="C10" s="290" t="s">
        <v>1591</v>
      </c>
      <c r="D10" s="296" t="str">
        <f>VLOOKUP(C10,'[1]FDN Details (2)'!C38:V516,2,0)</f>
        <v>A+0</v>
      </c>
      <c r="E10" s="296" t="str">
        <f>VLOOKUP(C10,'[1]FDN Details (2)'!C38:V516,15,0)</f>
        <v>WFR</v>
      </c>
      <c r="F10" s="419"/>
      <c r="G10" s="419">
        <v>45963</v>
      </c>
      <c r="H10" s="75" t="s">
        <v>2148</v>
      </c>
      <c r="I10" s="296" t="s">
        <v>2117</v>
      </c>
      <c r="J10" s="447" t="s">
        <v>2152</v>
      </c>
      <c r="K10" s="1118">
        <f>COUNTA(G10:G32)</f>
        <v>23</v>
      </c>
      <c r="L10" s="1129" t="s">
        <v>2106</v>
      </c>
      <c r="M10" s="580" t="s">
        <v>2359</v>
      </c>
      <c r="N10" s="375" t="s">
        <v>2358</v>
      </c>
      <c r="O10" s="375" t="str">
        <f t="shared" si="0"/>
        <v>CP</v>
      </c>
    </row>
    <row r="11" spans="1:15" x14ac:dyDescent="0.35">
      <c r="A11" s="296">
        <v>6</v>
      </c>
      <c r="B11" s="296">
        <v>2</v>
      </c>
      <c r="C11" s="290" t="s">
        <v>1681</v>
      </c>
      <c r="D11" s="296" t="str">
        <f>VLOOKUP(C11,'[1]FDN Details (2)'!C49:V527,2,0)</f>
        <v>A+3</v>
      </c>
      <c r="E11" s="296" t="str">
        <f>VLOOKUP(C11,'[1]FDN Details (2)'!C49:V527,15,0)</f>
        <v>DFR</v>
      </c>
      <c r="F11" s="419"/>
      <c r="G11" s="419">
        <v>45964</v>
      </c>
      <c r="H11" s="75" t="s">
        <v>2148</v>
      </c>
      <c r="I11" s="296" t="s">
        <v>2154</v>
      </c>
      <c r="J11" s="447" t="s">
        <v>2155</v>
      </c>
      <c r="K11" s="1119"/>
      <c r="L11" s="1130"/>
      <c r="M11" s="375" t="s">
        <v>2357</v>
      </c>
    </row>
    <row r="12" spans="1:15" x14ac:dyDescent="0.35">
      <c r="A12" s="296">
        <v>7</v>
      </c>
      <c r="B12" s="296">
        <v>3</v>
      </c>
      <c r="C12" s="290" t="s">
        <v>1517</v>
      </c>
      <c r="D12" s="296" t="str">
        <f>VLOOKUP(C12,'[1]FDN Details (2)'!C32:V510,2,0)</f>
        <v>A+3</v>
      </c>
      <c r="E12" s="296" t="str">
        <f>VLOOKUP(C12,'[1]FDN Details (2)'!C32:V510,15,0)</f>
        <v>DFR</v>
      </c>
      <c r="F12" s="419"/>
      <c r="G12" s="419">
        <v>45965</v>
      </c>
      <c r="H12" s="75" t="s">
        <v>2148</v>
      </c>
      <c r="I12" s="296" t="s">
        <v>2116</v>
      </c>
      <c r="J12" s="447" t="s">
        <v>2153</v>
      </c>
      <c r="K12" s="1119"/>
      <c r="L12" s="1130"/>
      <c r="M12" s="375" t="s">
        <v>2357</v>
      </c>
      <c r="N12" s="375" t="s">
        <v>2358</v>
      </c>
      <c r="O12" s="375" t="str">
        <f t="shared" si="0"/>
        <v>CP</v>
      </c>
    </row>
    <row r="13" spans="1:15" x14ac:dyDescent="0.35">
      <c r="A13" s="296">
        <v>8</v>
      </c>
      <c r="B13" s="296">
        <v>4</v>
      </c>
      <c r="C13" s="290" t="s">
        <v>1573</v>
      </c>
      <c r="D13" s="296" t="str">
        <f>VLOOKUP(C13,'[1]FDN Details (2)'!C37:V515,2,0)</f>
        <v>A+0</v>
      </c>
      <c r="E13" s="296" t="str">
        <f>VLOOKUP(C13,'[1]FDN Details (2)'!C37:V515,15,0)</f>
        <v>WFR</v>
      </c>
      <c r="F13" s="419"/>
      <c r="G13" s="419">
        <v>45968</v>
      </c>
      <c r="H13" s="75" t="s">
        <v>2148</v>
      </c>
      <c r="I13" s="296" t="s">
        <v>2156</v>
      </c>
      <c r="J13" s="447" t="s">
        <v>2157</v>
      </c>
      <c r="K13" s="1119"/>
      <c r="L13" s="1130"/>
      <c r="M13" s="375" t="s">
        <v>2359</v>
      </c>
      <c r="O13" s="375" t="str">
        <f t="shared" si="0"/>
        <v>CP</v>
      </c>
    </row>
    <row r="14" spans="1:15" x14ac:dyDescent="0.35">
      <c r="A14" s="296">
        <v>9</v>
      </c>
      <c r="B14" s="296">
        <v>5</v>
      </c>
      <c r="C14" s="290" t="s">
        <v>1677</v>
      </c>
      <c r="D14" s="296" t="str">
        <f>VLOOKUP(C14,'[1]FDN Details (2)'!C48:V526,2,0)</f>
        <v>A+0</v>
      </c>
      <c r="E14" s="296" t="str">
        <f>VLOOKUP(C14,'[1]FDN Details (2)'!C48:V526,15,0)</f>
        <v>DFR</v>
      </c>
      <c r="F14" s="419"/>
      <c r="G14" s="419">
        <v>45968</v>
      </c>
      <c r="H14" s="75" t="s">
        <v>2148</v>
      </c>
      <c r="I14" s="296" t="s">
        <v>2154</v>
      </c>
      <c r="J14" s="447" t="s">
        <v>2158</v>
      </c>
      <c r="K14" s="1119"/>
      <c r="L14" s="1130"/>
      <c r="M14" s="375" t="s">
        <v>2357</v>
      </c>
      <c r="N14" s="375" t="s">
        <v>2358</v>
      </c>
    </row>
    <row r="15" spans="1:15" x14ac:dyDescent="0.35">
      <c r="A15" s="296">
        <v>10</v>
      </c>
      <c r="B15" s="296">
        <v>6</v>
      </c>
      <c r="C15" s="290" t="s">
        <v>1520</v>
      </c>
      <c r="D15" s="296" t="str">
        <f>VLOOKUP(C15,'[1]FDN Details (2)'!C33:V511,2,0)</f>
        <v>A+3</v>
      </c>
      <c r="E15" s="296" t="str">
        <f>VLOOKUP(C15,'[1]FDN Details (2)'!C33:V511,15,0)</f>
        <v>DFR</v>
      </c>
      <c r="F15" s="419"/>
      <c r="G15" s="419">
        <v>45969</v>
      </c>
      <c r="H15" s="75" t="s">
        <v>2148</v>
      </c>
      <c r="I15" s="296" t="s">
        <v>2116</v>
      </c>
      <c r="J15" s="447" t="s">
        <v>2153</v>
      </c>
      <c r="K15" s="1119"/>
      <c r="L15" s="1130"/>
      <c r="M15" s="375" t="s">
        <v>2357</v>
      </c>
      <c r="O15" s="375" t="str">
        <f t="shared" si="0"/>
        <v>CP</v>
      </c>
    </row>
    <row r="16" spans="1:15" x14ac:dyDescent="0.35">
      <c r="A16" s="296">
        <v>11</v>
      </c>
      <c r="B16" s="296">
        <v>7</v>
      </c>
      <c r="C16" s="290" t="s">
        <v>1610</v>
      </c>
      <c r="D16" s="296" t="str">
        <f>VLOOKUP(C16,'[1]FDN Details (2)'!C42:V520,2,0)</f>
        <v>A+0</v>
      </c>
      <c r="E16" s="296" t="str">
        <f>VLOOKUP(C16,'[1]FDN Details (2)'!C42:V520,15,0)</f>
        <v>WET</v>
      </c>
      <c r="F16" s="419"/>
      <c r="G16" s="419">
        <v>45969</v>
      </c>
      <c r="H16" s="75" t="s">
        <v>2159</v>
      </c>
      <c r="I16" s="296" t="s">
        <v>2160</v>
      </c>
      <c r="J16" s="447" t="s">
        <v>2151</v>
      </c>
      <c r="K16" s="1119"/>
      <c r="L16" s="1130"/>
      <c r="M16" s="375" t="s">
        <v>2357</v>
      </c>
    </row>
    <row r="17" spans="1:15" x14ac:dyDescent="0.35">
      <c r="A17" s="296">
        <v>12</v>
      </c>
      <c r="B17" s="296">
        <v>8</v>
      </c>
      <c r="C17" s="290" t="s">
        <v>1674</v>
      </c>
      <c r="D17" s="296" t="str">
        <f>VLOOKUP(C17,'[1]FDN Details (2)'!C47:V525,2,0)</f>
        <v>A+3</v>
      </c>
      <c r="E17" s="296" t="str">
        <f>VLOOKUP(C17,'[1]FDN Details (2)'!C47:V525,15,0)</f>
        <v>DFR</v>
      </c>
      <c r="F17" s="419"/>
      <c r="G17" s="419">
        <v>45974</v>
      </c>
      <c r="H17" s="75" t="s">
        <v>2148</v>
      </c>
      <c r="I17" s="296" t="s">
        <v>2154</v>
      </c>
      <c r="J17" s="447" t="s">
        <v>2158</v>
      </c>
      <c r="K17" s="1119"/>
      <c r="L17" s="1130"/>
      <c r="M17" s="375" t="s">
        <v>2357</v>
      </c>
      <c r="N17" s="375" t="s">
        <v>2358</v>
      </c>
      <c r="O17" s="375" t="str">
        <f t="shared" si="0"/>
        <v>CP</v>
      </c>
    </row>
    <row r="18" spans="1:15" x14ac:dyDescent="0.35">
      <c r="A18" s="296">
        <v>13</v>
      </c>
      <c r="B18" s="296">
        <v>9</v>
      </c>
      <c r="C18" s="290" t="s">
        <v>54</v>
      </c>
      <c r="D18" s="296" t="str">
        <f>VLOOKUP(C18,'[1]FDN Details (2)'!C34:V512,2,0)</f>
        <v>A+0</v>
      </c>
      <c r="E18" s="296" t="str">
        <f>VLOOKUP(C18,'[1]FDN Details (2)'!C34:V512,15,0)</f>
        <v>DFR</v>
      </c>
      <c r="F18" s="419"/>
      <c r="G18" s="419">
        <v>45980</v>
      </c>
      <c r="H18" s="75" t="s">
        <v>2148</v>
      </c>
      <c r="I18" s="296" t="s">
        <v>2160</v>
      </c>
      <c r="J18" s="447" t="s">
        <v>2151</v>
      </c>
      <c r="K18" s="1119"/>
      <c r="L18" s="1130"/>
      <c r="M18" s="375" t="s">
        <v>2357</v>
      </c>
      <c r="N18" s="375" t="s">
        <v>2358</v>
      </c>
      <c r="O18" s="375" t="str">
        <f t="shared" si="0"/>
        <v>CP</v>
      </c>
    </row>
    <row r="19" spans="1:15" x14ac:dyDescent="0.35">
      <c r="A19" s="296">
        <v>14</v>
      </c>
      <c r="B19" s="296">
        <v>10</v>
      </c>
      <c r="C19" s="290" t="s">
        <v>57</v>
      </c>
      <c r="D19" s="296" t="str">
        <f>VLOOKUP(C19,'[1]FDN Details (2)'!C40:V518,2,0)</f>
        <v>A+0</v>
      </c>
      <c r="E19" s="296" t="str">
        <f>VLOOKUP(C19,'[1]FDN Details (2)'!C40:V518,15,0)</f>
        <v>WFR</v>
      </c>
      <c r="F19" s="419"/>
      <c r="G19" s="419">
        <v>45981</v>
      </c>
      <c r="H19" s="75" t="s">
        <v>2148</v>
      </c>
      <c r="I19" s="296" t="s">
        <v>2117</v>
      </c>
      <c r="J19" s="447" t="s">
        <v>2152</v>
      </c>
      <c r="K19" s="1119"/>
      <c r="L19" s="1130"/>
      <c r="M19" s="375" t="s">
        <v>2357</v>
      </c>
      <c r="N19" s="375" t="s">
        <v>2358</v>
      </c>
      <c r="O19" s="375" t="str">
        <f t="shared" si="0"/>
        <v>CP</v>
      </c>
    </row>
    <row r="20" spans="1:15" x14ac:dyDescent="0.35">
      <c r="A20" s="296">
        <v>15</v>
      </c>
      <c r="B20" s="296">
        <v>11</v>
      </c>
      <c r="C20" s="290" t="s">
        <v>1619</v>
      </c>
      <c r="D20" s="296" t="str">
        <f>VLOOKUP(C20,'[1]FDN Details (2)'!C43:V521,2,0)</f>
        <v>A+6</v>
      </c>
      <c r="E20" s="296" t="str">
        <f>VLOOKUP(C20,'[1]FDN Details (2)'!C43:V521,15,0)</f>
        <v>WET Paddy</v>
      </c>
      <c r="F20" s="419"/>
      <c r="G20" s="419">
        <v>45982</v>
      </c>
      <c r="H20" s="75" t="s">
        <v>2159</v>
      </c>
      <c r="I20" s="296" t="s">
        <v>2150</v>
      </c>
      <c r="J20" s="447" t="s">
        <v>2153</v>
      </c>
      <c r="K20" s="1119"/>
      <c r="L20" s="1130"/>
      <c r="M20" s="375" t="s">
        <v>2359</v>
      </c>
      <c r="O20" s="375" t="str">
        <f t="shared" si="0"/>
        <v>ROD TYPE &amp; PIPE TYPE</v>
      </c>
    </row>
    <row r="21" spans="1:15" x14ac:dyDescent="0.35">
      <c r="A21" s="296">
        <v>16</v>
      </c>
      <c r="B21" s="296">
        <v>12</v>
      </c>
      <c r="C21" s="290" t="s">
        <v>46</v>
      </c>
      <c r="D21" s="296" t="str">
        <f>VLOOKUP(C21,'[1]FDN Details (2)'!C17:V495,2,0)</f>
        <v>A+0</v>
      </c>
      <c r="E21" s="296" t="str">
        <f>VLOOKUP(C21,'[1]FDN Details (2)'!C17:V495,15,0)</f>
        <v>WET PADDY</v>
      </c>
      <c r="F21" s="419"/>
      <c r="G21" s="419">
        <v>45984</v>
      </c>
      <c r="H21" s="75" t="s">
        <v>2159</v>
      </c>
      <c r="I21" s="296" t="s">
        <v>2161</v>
      </c>
      <c r="J21" s="447" t="s">
        <v>2162</v>
      </c>
      <c r="K21" s="1119"/>
      <c r="L21" s="1130"/>
      <c r="M21" s="375" t="s">
        <v>2358</v>
      </c>
      <c r="O21" s="375" t="str">
        <f t="shared" si="0"/>
        <v>ROD TYPE &amp; PIPE TYPE</v>
      </c>
    </row>
    <row r="22" spans="1:15" x14ac:dyDescent="0.35">
      <c r="A22" s="296">
        <v>17</v>
      </c>
      <c r="B22" s="296">
        <v>13</v>
      </c>
      <c r="C22" s="290" t="s">
        <v>58</v>
      </c>
      <c r="D22" s="296" t="str">
        <f>VLOOKUP(C22,'[1]FDN Details (2)'!C45:V523,2,0)</f>
        <v>A+3</v>
      </c>
      <c r="E22" s="296" t="str">
        <f>VLOOKUP(C22,'[1]FDN Details (2)'!C45:V523,15,0)</f>
        <v>WFR</v>
      </c>
      <c r="F22" s="419"/>
      <c r="G22" s="419">
        <v>45984</v>
      </c>
      <c r="H22" s="75" t="s">
        <v>2148</v>
      </c>
      <c r="I22" s="296" t="s">
        <v>2117</v>
      </c>
      <c r="J22" s="447" t="s">
        <v>2152</v>
      </c>
      <c r="K22" s="1119"/>
      <c r="L22" s="1130"/>
      <c r="M22" s="375" t="s">
        <v>2357</v>
      </c>
      <c r="N22" s="375" t="s">
        <v>2358</v>
      </c>
      <c r="O22" s="375" t="str">
        <f t="shared" si="0"/>
        <v>CP</v>
      </c>
    </row>
    <row r="23" spans="1:15" x14ac:dyDescent="0.35">
      <c r="A23" s="296">
        <v>18</v>
      </c>
      <c r="B23" s="296">
        <v>14</v>
      </c>
      <c r="C23" s="290" t="s">
        <v>1670</v>
      </c>
      <c r="D23" s="296" t="str">
        <f>VLOOKUP(C23,'[1]FDN Details (2)'!C46:V524,2,0)</f>
        <v>A+9</v>
      </c>
      <c r="E23" s="296" t="str">
        <f>VLOOKUP(C23,'[1]FDN Details (2)'!C46:V524,15,0)</f>
        <v>WFR</v>
      </c>
      <c r="F23" s="419"/>
      <c r="G23" s="419">
        <v>45984</v>
      </c>
      <c r="H23" s="75" t="s">
        <v>2148</v>
      </c>
      <c r="I23" s="296" t="s">
        <v>2154</v>
      </c>
      <c r="J23" s="447" t="s">
        <v>2151</v>
      </c>
      <c r="K23" s="1119"/>
      <c r="L23" s="1130"/>
      <c r="M23" s="375" t="s">
        <v>2358</v>
      </c>
      <c r="O23" s="375" t="str">
        <f t="shared" si="0"/>
        <v>CP</v>
      </c>
    </row>
    <row r="24" spans="1:15" x14ac:dyDescent="0.35">
      <c r="A24" s="296">
        <v>19</v>
      </c>
      <c r="B24" s="296">
        <v>15</v>
      </c>
      <c r="C24" s="290" t="s">
        <v>50</v>
      </c>
      <c r="D24" s="296" t="str">
        <f>VLOOKUP(C24,'[1]FDN Details (2)'!C28:V506,2,0)</f>
        <v>A+3</v>
      </c>
      <c r="E24" s="296" t="str">
        <f>VLOOKUP(C24,'[1]FDN Details (2)'!C28:V506,15,0)</f>
        <v>DFR</v>
      </c>
      <c r="F24" s="419"/>
      <c r="G24" s="419">
        <v>45985</v>
      </c>
      <c r="H24" s="75" t="s">
        <v>2148</v>
      </c>
      <c r="I24" s="296" t="s">
        <v>2116</v>
      </c>
      <c r="J24" s="447" t="s">
        <v>2153</v>
      </c>
      <c r="K24" s="1119"/>
      <c r="L24" s="1130"/>
      <c r="M24" s="375" t="s">
        <v>2357</v>
      </c>
    </row>
    <row r="25" spans="1:15" x14ac:dyDescent="0.35">
      <c r="A25" s="296">
        <v>20</v>
      </c>
      <c r="B25" s="296">
        <v>16</v>
      </c>
      <c r="C25" s="290" t="s">
        <v>62</v>
      </c>
      <c r="D25" s="296" t="str">
        <f>VLOOKUP(C25,'[1]FDN Details (2)'!C50:V528,2,0)</f>
        <v>A+3</v>
      </c>
      <c r="E25" s="296" t="str">
        <f>VLOOKUP(C25,'[1]FDN Details (2)'!C50:V528,15,0)</f>
        <v>DFR</v>
      </c>
      <c r="F25" s="419"/>
      <c r="G25" s="419">
        <v>45985</v>
      </c>
      <c r="H25" s="75" t="s">
        <v>2148</v>
      </c>
      <c r="I25" s="296" t="s">
        <v>2154</v>
      </c>
      <c r="J25" s="447" t="s">
        <v>2158</v>
      </c>
      <c r="K25" s="1119"/>
      <c r="L25" s="1130"/>
      <c r="M25" s="375" t="s">
        <v>2357</v>
      </c>
      <c r="N25" s="375" t="s">
        <v>2358</v>
      </c>
      <c r="O25" s="375" t="str">
        <f t="shared" si="0"/>
        <v>CP</v>
      </c>
    </row>
    <row r="26" spans="1:15" s="304" customFormat="1" x14ac:dyDescent="0.35">
      <c r="A26" s="296">
        <v>21</v>
      </c>
      <c r="B26" s="296">
        <v>17</v>
      </c>
      <c r="C26" s="290" t="s">
        <v>1451</v>
      </c>
      <c r="D26" s="296" t="str">
        <f>VLOOKUP(C26,'[1]FDN Details (2)'!C30:V508,2,0)</f>
        <v>A+0</v>
      </c>
      <c r="E26" s="296" t="str">
        <f>VLOOKUP(C26,'[1]FDN Details (2)'!C30:V508,15,0)</f>
        <v>DFR</v>
      </c>
      <c r="F26" s="419"/>
      <c r="G26" s="419">
        <v>45986</v>
      </c>
      <c r="H26" s="75" t="s">
        <v>2148</v>
      </c>
      <c r="I26" s="296" t="s">
        <v>2116</v>
      </c>
      <c r="J26" s="447" t="s">
        <v>2153</v>
      </c>
      <c r="K26" s="1119"/>
      <c r="L26" s="1130"/>
      <c r="M26" s="304" t="s">
        <v>2357</v>
      </c>
      <c r="N26" s="304" t="s">
        <v>2358</v>
      </c>
      <c r="O26" s="375" t="str">
        <f t="shared" si="0"/>
        <v>CP</v>
      </c>
    </row>
    <row r="27" spans="1:15" x14ac:dyDescent="0.35">
      <c r="A27" s="296">
        <v>22</v>
      </c>
      <c r="B27" s="296">
        <v>18</v>
      </c>
      <c r="C27" s="290" t="s">
        <v>55</v>
      </c>
      <c r="D27" s="296" t="str">
        <f>VLOOKUP(C27,'[1]FDN Details (2)'!C36:V514,2,0)</f>
        <v>A+0</v>
      </c>
      <c r="E27" s="296" t="str">
        <f>VLOOKUP(C27,'[1]FDN Details (2)'!C36:V514,15,0)</f>
        <v>DFR</v>
      </c>
      <c r="F27" s="419"/>
      <c r="G27" s="419">
        <v>45986</v>
      </c>
      <c r="H27" s="75" t="s">
        <v>2148</v>
      </c>
      <c r="I27" s="296" t="s">
        <v>2156</v>
      </c>
      <c r="J27" s="447" t="s">
        <v>2157</v>
      </c>
      <c r="K27" s="1119"/>
      <c r="L27" s="1130"/>
      <c r="M27" s="375" t="s">
        <v>2357</v>
      </c>
    </row>
    <row r="28" spans="1:15" x14ac:dyDescent="0.35">
      <c r="A28" s="296">
        <v>23</v>
      </c>
      <c r="B28" s="296">
        <v>19</v>
      </c>
      <c r="C28" s="290" t="s">
        <v>63</v>
      </c>
      <c r="D28" s="296" t="str">
        <f>VLOOKUP(C28,'[1]FDN Details (2)'!C51:V529,2,0)</f>
        <v>A+0</v>
      </c>
      <c r="E28" s="296" t="str">
        <f>VLOOKUP(C28,'[1]FDN Details (2)'!C51:V529,15,0)</f>
        <v>DFR</v>
      </c>
      <c r="F28" s="419"/>
      <c r="G28" s="419">
        <v>45986</v>
      </c>
      <c r="H28" s="75" t="s">
        <v>2148</v>
      </c>
      <c r="I28" s="296" t="s">
        <v>2154</v>
      </c>
      <c r="J28" s="447" t="s">
        <v>2158</v>
      </c>
      <c r="K28" s="1119"/>
      <c r="L28" s="1130"/>
      <c r="M28" s="375" t="s">
        <v>2357</v>
      </c>
    </row>
    <row r="29" spans="1:15" x14ac:dyDescent="0.35">
      <c r="A29" s="296">
        <v>24</v>
      </c>
      <c r="B29" s="296">
        <v>20</v>
      </c>
      <c r="C29" s="290" t="s">
        <v>48</v>
      </c>
      <c r="D29" s="296" t="str">
        <f>VLOOKUP(C29,'[1]FDN Details (2)'!C18:V496,2,0)</f>
        <v>A+3</v>
      </c>
      <c r="E29" s="296" t="str">
        <f>VLOOKUP(C29,'[1]FDN Details (2)'!C18:V496,15,0)</f>
        <v>WET PADDY</v>
      </c>
      <c r="F29" s="419"/>
      <c r="G29" s="419">
        <v>45987</v>
      </c>
      <c r="H29" s="75" t="s">
        <v>2159</v>
      </c>
      <c r="I29" s="296" t="s">
        <v>2161</v>
      </c>
      <c r="J29" s="447" t="s">
        <v>2162</v>
      </c>
      <c r="K29" s="1119"/>
      <c r="L29" s="1130"/>
      <c r="M29" s="375" t="s">
        <v>2357</v>
      </c>
      <c r="O29" s="375" t="str">
        <f t="shared" si="0"/>
        <v>ROD TYPE &amp; PIPE TYPE</v>
      </c>
    </row>
    <row r="30" spans="1:15" x14ac:dyDescent="0.35">
      <c r="A30" s="296">
        <v>25</v>
      </c>
      <c r="B30" s="296">
        <v>21</v>
      </c>
      <c r="C30" s="290" t="s">
        <v>52</v>
      </c>
      <c r="D30" s="296" t="str">
        <f>VLOOKUP(C30,'[1]FDN Details (2)'!C29:V507,2,0)</f>
        <v>A+0</v>
      </c>
      <c r="E30" s="296" t="str">
        <f>VLOOKUP(C30,'[1]FDN Details (2)'!C29:V507,15,0)</f>
        <v>WFR</v>
      </c>
      <c r="F30" s="419"/>
      <c r="G30" s="419">
        <v>45987</v>
      </c>
      <c r="H30" s="75" t="s">
        <v>2148</v>
      </c>
      <c r="I30" s="296" t="s">
        <v>2116</v>
      </c>
      <c r="J30" s="447" t="s">
        <v>2153</v>
      </c>
      <c r="K30" s="1119"/>
      <c r="L30" s="1130"/>
      <c r="M30" s="375" t="s">
        <v>2357</v>
      </c>
      <c r="N30" s="375" t="s">
        <v>2358</v>
      </c>
      <c r="O30" s="375" t="str">
        <f t="shared" si="0"/>
        <v>CP</v>
      </c>
    </row>
    <row r="31" spans="1:15" x14ac:dyDescent="0.35">
      <c r="A31" s="296">
        <v>26</v>
      </c>
      <c r="B31" s="296">
        <v>22</v>
      </c>
      <c r="C31" s="290" t="s">
        <v>66</v>
      </c>
      <c r="D31" s="296" t="str">
        <f>VLOOKUP(C31,'[1]FDN Details (2)'!C54:V532,2,0)</f>
        <v>A+3</v>
      </c>
      <c r="E31" s="296" t="str">
        <f>VLOOKUP(C31,'[1]FDN Details (2)'!C54:V532,15,0)</f>
        <v>WFR</v>
      </c>
      <c r="F31" s="419"/>
      <c r="G31" s="419">
        <v>45987</v>
      </c>
      <c r="H31" s="75" t="s">
        <v>2148</v>
      </c>
      <c r="I31" s="296" t="s">
        <v>2110</v>
      </c>
      <c r="J31" s="447" t="s">
        <v>2163</v>
      </c>
      <c r="K31" s="1119"/>
      <c r="L31" s="1130"/>
      <c r="M31" s="375" t="s">
        <v>2357</v>
      </c>
      <c r="N31" s="375" t="s">
        <v>2358</v>
      </c>
      <c r="O31" s="375" t="str">
        <f t="shared" si="0"/>
        <v>CP</v>
      </c>
    </row>
    <row r="32" spans="1:15" ht="15" thickBot="1" x14ac:dyDescent="0.4">
      <c r="A32" s="296">
        <v>27</v>
      </c>
      <c r="B32" s="296">
        <v>23</v>
      </c>
      <c r="C32" s="290" t="s">
        <v>1455</v>
      </c>
      <c r="D32" s="296" t="str">
        <f>VLOOKUP(C32,'[1]FDN Details (2)'!C31:V509,2,0)</f>
        <v>A+6</v>
      </c>
      <c r="E32" s="296" t="str">
        <f>VLOOKUP(C32,'[1]FDN Details (2)'!C31:V509,15,0)</f>
        <v>DFR</v>
      </c>
      <c r="F32" s="419"/>
      <c r="G32" s="419">
        <v>45991</v>
      </c>
      <c r="H32" s="75" t="s">
        <v>2148</v>
      </c>
      <c r="I32" s="296" t="s">
        <v>2116</v>
      </c>
      <c r="J32" s="447" t="s">
        <v>2153</v>
      </c>
      <c r="K32" s="1120"/>
      <c r="L32" s="1131"/>
      <c r="M32" s="375" t="s">
        <v>2357</v>
      </c>
      <c r="N32" s="375" t="s">
        <v>2358</v>
      </c>
      <c r="O32" s="375" t="str">
        <f t="shared" si="0"/>
        <v>CP</v>
      </c>
    </row>
    <row r="33" spans="1:15" ht="5.5" customHeight="1" thickBot="1" x14ac:dyDescent="0.4">
      <c r="A33" s="448"/>
      <c r="B33" s="448"/>
      <c r="C33" s="448"/>
      <c r="D33" s="448"/>
      <c r="E33" s="448"/>
      <c r="F33" s="449"/>
      <c r="G33" s="449"/>
      <c r="H33" s="450"/>
      <c r="I33" s="448"/>
      <c r="J33" s="451"/>
      <c r="K33" s="452"/>
      <c r="L33" s="579"/>
    </row>
    <row r="34" spans="1:15" x14ac:dyDescent="0.35">
      <c r="A34" s="296">
        <v>28</v>
      </c>
      <c r="B34" s="296">
        <v>1</v>
      </c>
      <c r="C34" s="290" t="s">
        <v>1274</v>
      </c>
      <c r="D34" s="296" t="str">
        <f>VLOOKUP(C34,'[1]FDN Details (2)'!C16:V494,2,0)</f>
        <v>A+6</v>
      </c>
      <c r="E34" s="296" t="str">
        <f>VLOOKUP(C34,'[1]FDN Details (2)'!C16:V494,15,0)</f>
        <v>WET PADDY</v>
      </c>
      <c r="F34" s="419"/>
      <c r="G34" s="419">
        <v>45993</v>
      </c>
      <c r="H34" s="75" t="s">
        <v>2159</v>
      </c>
      <c r="I34" s="296" t="s">
        <v>2161</v>
      </c>
      <c r="J34" s="447" t="s">
        <v>2162</v>
      </c>
      <c r="K34" s="1118">
        <f>COUNTA(C34:C59)</f>
        <v>26</v>
      </c>
      <c r="L34" s="1129" t="s">
        <v>2109</v>
      </c>
      <c r="M34" s="375" t="s">
        <v>2357</v>
      </c>
      <c r="O34" s="375" t="str">
        <f t="shared" si="0"/>
        <v>ROD TYPE &amp; PIPE TYPE</v>
      </c>
    </row>
    <row r="35" spans="1:15" x14ac:dyDescent="0.35">
      <c r="A35" s="296">
        <v>29</v>
      </c>
      <c r="B35" s="296">
        <v>2</v>
      </c>
      <c r="C35" s="290" t="s">
        <v>1797</v>
      </c>
      <c r="D35" s="296" t="str">
        <f>VLOOKUP(C35,'[1]FDN Details (2)'!C52:V530,2,0)</f>
        <v>A+0</v>
      </c>
      <c r="E35" s="296" t="str">
        <f>VLOOKUP(C35,'[1]FDN Details (2)'!C52:V530,15,0)</f>
        <v>DFR</v>
      </c>
      <c r="F35" s="419"/>
      <c r="G35" s="419">
        <v>45995</v>
      </c>
      <c r="H35" s="75" t="s">
        <v>2148</v>
      </c>
      <c r="I35" s="296" t="s">
        <v>2110</v>
      </c>
      <c r="J35" s="447" t="s">
        <v>2163</v>
      </c>
      <c r="K35" s="1119"/>
      <c r="L35" s="1130"/>
      <c r="M35" s="375" t="s">
        <v>2357</v>
      </c>
      <c r="N35" s="375" t="s">
        <v>2358</v>
      </c>
      <c r="O35" s="375" t="str">
        <f t="shared" si="0"/>
        <v>CP</v>
      </c>
    </row>
    <row r="36" spans="1:15" x14ac:dyDescent="0.35">
      <c r="A36" s="296">
        <v>30</v>
      </c>
      <c r="B36" s="290">
        <v>3</v>
      </c>
      <c r="C36" s="290" t="s">
        <v>1423</v>
      </c>
      <c r="D36" s="290" t="str">
        <f>VLOOKUP(C36,'[1]FDN Details (2)'!C25:V503,2,0)</f>
        <v>A+7.5</v>
      </c>
      <c r="E36" s="290" t="str">
        <f>VLOOKUP(C36,'[1]FDN Details (2)'!C25:V503,15,0)</f>
        <v>DFR</v>
      </c>
      <c r="F36" s="453"/>
      <c r="G36" s="419">
        <v>45996</v>
      </c>
      <c r="H36" s="75" t="s">
        <v>2148</v>
      </c>
      <c r="I36" s="290" t="s">
        <v>2116</v>
      </c>
      <c r="J36" s="447" t="s">
        <v>2153</v>
      </c>
      <c r="K36" s="1119"/>
      <c r="L36" s="1130"/>
      <c r="M36" s="375" t="s">
        <v>2358</v>
      </c>
      <c r="O36" s="375" t="str">
        <f t="shared" si="0"/>
        <v>CP</v>
      </c>
    </row>
    <row r="37" spans="1:15" x14ac:dyDescent="0.35">
      <c r="A37" s="296">
        <v>31</v>
      </c>
      <c r="B37" s="296">
        <v>4</v>
      </c>
      <c r="C37" s="290" t="s">
        <v>1427</v>
      </c>
      <c r="D37" s="296" t="str">
        <f>VLOOKUP(C37,'[1]FDN Details (2)'!C26:V504,2,0)</f>
        <v>A+0</v>
      </c>
      <c r="E37" s="296" t="str">
        <f>VLOOKUP(C37,'[1]FDN Details (2)'!C26:V504,15,0)</f>
        <v>DFR</v>
      </c>
      <c r="F37" s="419"/>
      <c r="G37" s="419">
        <v>45996</v>
      </c>
      <c r="H37" s="75" t="s">
        <v>2148</v>
      </c>
      <c r="I37" s="296" t="s">
        <v>2160</v>
      </c>
      <c r="J37" s="447" t="s">
        <v>2151</v>
      </c>
      <c r="K37" s="1119"/>
      <c r="L37" s="1130"/>
      <c r="M37" s="375" t="s">
        <v>2357</v>
      </c>
      <c r="N37" s="375" t="s">
        <v>2358</v>
      </c>
      <c r="O37" s="375" t="str">
        <f t="shared" si="0"/>
        <v>CP</v>
      </c>
    </row>
    <row r="38" spans="1:15" x14ac:dyDescent="0.35">
      <c r="A38" s="296">
        <v>32</v>
      </c>
      <c r="B38" s="296">
        <v>5</v>
      </c>
      <c r="C38" s="290" t="s">
        <v>1373</v>
      </c>
      <c r="D38" s="296" t="str">
        <f>VLOOKUP(C38,'[1]FDN Details (2)'!C23:V501,2,0)</f>
        <v>A+3</v>
      </c>
      <c r="E38" s="296" t="str">
        <f>VLOOKUP(C38,'[1]FDN Details (2)'!C23:V501,15,0)</f>
        <v>WET PADDY</v>
      </c>
      <c r="F38" s="419"/>
      <c r="G38" s="419">
        <v>45998</v>
      </c>
      <c r="H38" s="75" t="s">
        <v>2159</v>
      </c>
      <c r="I38" s="296" t="s">
        <v>2161</v>
      </c>
      <c r="J38" s="447" t="s">
        <v>2162</v>
      </c>
      <c r="K38" s="1119"/>
      <c r="L38" s="1130"/>
      <c r="M38" s="375" t="s">
        <v>2358</v>
      </c>
      <c r="O38" s="375" t="str">
        <f t="shared" si="0"/>
        <v>ROD TYPE &amp; PIPE TYPE</v>
      </c>
    </row>
    <row r="39" spans="1:15" x14ac:dyDescent="0.35">
      <c r="A39" s="296">
        <v>33</v>
      </c>
      <c r="B39" s="290">
        <v>6</v>
      </c>
      <c r="C39" s="290" t="s">
        <v>1873</v>
      </c>
      <c r="D39" s="296" t="str">
        <f>VLOOKUP(C39,'[1]FDN Details (2)'!C55:V533,2,0)</f>
        <v>A+0</v>
      </c>
      <c r="E39" s="296" t="str">
        <f>VLOOKUP(C39,'[1]FDN Details (2)'!C55:V533,15,0)</f>
        <v>WET PADDY</v>
      </c>
      <c r="F39" s="419"/>
      <c r="G39" s="419">
        <v>45999</v>
      </c>
      <c r="H39" s="75" t="s">
        <v>2148</v>
      </c>
      <c r="I39" s="296" t="s">
        <v>2117</v>
      </c>
      <c r="J39" s="447" t="s">
        <v>2163</v>
      </c>
      <c r="K39" s="1119"/>
      <c r="L39" s="1130"/>
      <c r="M39" s="375" t="s">
        <v>2358</v>
      </c>
      <c r="O39" s="375" t="str">
        <f t="shared" si="0"/>
        <v>CP</v>
      </c>
    </row>
    <row r="40" spans="1:15" x14ac:dyDescent="0.35">
      <c r="A40" s="296">
        <v>34</v>
      </c>
      <c r="B40" s="296">
        <v>7</v>
      </c>
      <c r="C40" s="290" t="s">
        <v>1198</v>
      </c>
      <c r="D40" s="296" t="str">
        <f>VLOOKUP(C40,'[1]FDN Details (2)'!C11:V489,2,0)</f>
        <v>A+3</v>
      </c>
      <c r="E40" s="296" t="str">
        <f>VLOOKUP(C40,'[1]FDN Details (2)'!C11:V489,15,0)</f>
        <v>WET PADDY</v>
      </c>
      <c r="F40" s="419"/>
      <c r="G40" s="419">
        <v>46000</v>
      </c>
      <c r="H40" s="75" t="s">
        <v>2159</v>
      </c>
      <c r="I40" s="296" t="s">
        <v>2164</v>
      </c>
      <c r="J40" s="447" t="s">
        <v>2157</v>
      </c>
      <c r="K40" s="1119"/>
      <c r="L40" s="1130"/>
      <c r="M40" s="375" t="s">
        <v>2358</v>
      </c>
      <c r="O40" s="375" t="str">
        <f t="shared" si="0"/>
        <v>ROD TYPE &amp; PIPE TYPE</v>
      </c>
    </row>
    <row r="41" spans="1:15" x14ac:dyDescent="0.35">
      <c r="A41" s="296">
        <v>35</v>
      </c>
      <c r="B41" s="296">
        <v>8</v>
      </c>
      <c r="C41" s="290" t="s">
        <v>44</v>
      </c>
      <c r="D41" s="296" t="str">
        <f>VLOOKUP(C41,'[1]FDN Details (2)'!C13:V491,2,0)</f>
        <v>A+0</v>
      </c>
      <c r="E41" s="296" t="str">
        <f>VLOOKUP(C41,'[1]FDN Details (2)'!C13:V491,15,0)</f>
        <v>WET PADDY</v>
      </c>
      <c r="F41" s="419"/>
      <c r="G41" s="419">
        <v>46000</v>
      </c>
      <c r="H41" s="75" t="s">
        <v>2159</v>
      </c>
      <c r="I41" s="296" t="s">
        <v>2154</v>
      </c>
      <c r="J41" s="447" t="s">
        <v>2157</v>
      </c>
      <c r="K41" s="1119"/>
      <c r="L41" s="1130"/>
      <c r="M41" s="375" t="s">
        <v>2358</v>
      </c>
      <c r="O41" s="375" t="str">
        <f t="shared" si="0"/>
        <v>ROD TYPE &amp; PIPE TYPE</v>
      </c>
    </row>
    <row r="42" spans="1:15" x14ac:dyDescent="0.35">
      <c r="A42" s="296">
        <v>36</v>
      </c>
      <c r="B42" s="290">
        <v>9</v>
      </c>
      <c r="C42" s="290" t="s">
        <v>1257</v>
      </c>
      <c r="D42" s="296" t="str">
        <f>VLOOKUP(C42,'[1]FDN Details (2)'!C15:V493,2,0)</f>
        <v>A+3</v>
      </c>
      <c r="E42" s="296" t="str">
        <f>VLOOKUP(C42,'[1]FDN Details (2)'!C15:V493,15,0)</f>
        <v>WET PADDY</v>
      </c>
      <c r="F42" s="419"/>
      <c r="G42" s="419">
        <v>46000</v>
      </c>
      <c r="H42" s="75" t="s">
        <v>2159</v>
      </c>
      <c r="I42" s="296" t="s">
        <v>2154</v>
      </c>
      <c r="J42" s="447" t="s">
        <v>2157</v>
      </c>
      <c r="K42" s="1119"/>
      <c r="L42" s="1130"/>
      <c r="M42" s="375" t="s">
        <v>2358</v>
      </c>
      <c r="O42" s="375" t="str">
        <f t="shared" si="0"/>
        <v>ROD TYPE &amp; PIPE TYPE</v>
      </c>
    </row>
    <row r="43" spans="1:15" x14ac:dyDescent="0.35">
      <c r="A43" s="296">
        <v>37</v>
      </c>
      <c r="B43" s="296">
        <v>10</v>
      </c>
      <c r="C43" s="290" t="s">
        <v>1430</v>
      </c>
      <c r="D43" s="296" t="str">
        <f>VLOOKUP(C43,'[1]FDN Details (2)'!C27:V505,2,0)</f>
        <v>A+0</v>
      </c>
      <c r="E43" s="296" t="str">
        <f>VLOOKUP(C43,'[1]FDN Details (2)'!C27:V505,15,0)</f>
        <v>DFR</v>
      </c>
      <c r="F43" s="419"/>
      <c r="G43" s="419">
        <v>46004</v>
      </c>
      <c r="H43" s="75" t="s">
        <v>2148</v>
      </c>
      <c r="I43" s="296" t="s">
        <v>2160</v>
      </c>
      <c r="J43" s="447" t="s">
        <v>2151</v>
      </c>
      <c r="K43" s="1119"/>
      <c r="L43" s="1130"/>
      <c r="M43" s="375" t="s">
        <v>2358</v>
      </c>
      <c r="O43" s="375" t="str">
        <f t="shared" si="0"/>
        <v>CP</v>
      </c>
    </row>
    <row r="44" spans="1:15" x14ac:dyDescent="0.35">
      <c r="A44" s="296">
        <v>38</v>
      </c>
      <c r="B44" s="296">
        <v>11</v>
      </c>
      <c r="C44" s="290" t="s">
        <v>1201</v>
      </c>
      <c r="D44" s="296" t="str">
        <f>VLOOKUP(C44,'[1]FDN Details (2)'!C12:V490,2,0)</f>
        <v>A+3</v>
      </c>
      <c r="E44" s="296" t="str">
        <f>VLOOKUP(C44,'[1]FDN Details (2)'!C12:V490,15,0)</f>
        <v>WET PADDY</v>
      </c>
      <c r="F44" s="419"/>
      <c r="G44" s="419">
        <v>46011</v>
      </c>
      <c r="H44" s="75" t="s">
        <v>2159</v>
      </c>
      <c r="I44" s="296" t="s">
        <v>2164</v>
      </c>
      <c r="J44" s="447" t="s">
        <v>2157</v>
      </c>
      <c r="K44" s="1119"/>
      <c r="L44" s="1130"/>
      <c r="M44" s="375" t="s">
        <v>2358</v>
      </c>
      <c r="O44" s="375" t="str">
        <f t="shared" si="0"/>
        <v>ROD TYPE &amp; PIPE TYPE</v>
      </c>
    </row>
    <row r="45" spans="1:15" x14ac:dyDescent="0.35">
      <c r="A45" s="296">
        <v>39</v>
      </c>
      <c r="B45" s="290">
        <v>12</v>
      </c>
      <c r="C45" s="290" t="s">
        <v>1901</v>
      </c>
      <c r="D45" s="296" t="str">
        <f>VLOOKUP(C45,'[1]FDN Details (2)'!C59:V537,2,0)</f>
        <v>A+0</v>
      </c>
      <c r="E45" s="296" t="str">
        <f>VLOOKUP(C45,'[1]FDN Details (2)'!C59:V537,15,0)</f>
        <v>WET PADDY</v>
      </c>
      <c r="F45" s="419"/>
      <c r="G45" s="419">
        <v>46011</v>
      </c>
      <c r="H45" s="75" t="s">
        <v>2148</v>
      </c>
      <c r="I45" s="296" t="s">
        <v>2110</v>
      </c>
      <c r="J45" s="447" t="s">
        <v>2163</v>
      </c>
      <c r="K45" s="1119"/>
      <c r="L45" s="1130"/>
      <c r="M45" s="375" t="s">
        <v>2358</v>
      </c>
      <c r="O45" s="375" t="str">
        <f t="shared" si="0"/>
        <v>CP</v>
      </c>
    </row>
    <row r="46" spans="1:15" x14ac:dyDescent="0.35">
      <c r="A46" s="296">
        <v>40</v>
      </c>
      <c r="B46" s="296">
        <v>13</v>
      </c>
      <c r="C46" s="290" t="s">
        <v>1908</v>
      </c>
      <c r="D46" s="296" t="str">
        <f>VLOOKUP(C46,'[1]FDN Details (2)'!C61:V539,2,0)</f>
        <v>A+0</v>
      </c>
      <c r="E46" s="296" t="str">
        <f>VLOOKUP(C46,'[1]FDN Details (2)'!C61:V539,15,0)</f>
        <v>WET PADDY</v>
      </c>
      <c r="F46" s="419"/>
      <c r="G46" s="419">
        <v>46011</v>
      </c>
      <c r="H46" s="75" t="s">
        <v>2148</v>
      </c>
      <c r="I46" s="296" t="s">
        <v>2110</v>
      </c>
      <c r="J46" s="447" t="s">
        <v>2163</v>
      </c>
      <c r="K46" s="1119"/>
      <c r="L46" s="1130"/>
      <c r="M46" s="375" t="s">
        <v>2358</v>
      </c>
      <c r="O46" s="375" t="str">
        <f t="shared" si="0"/>
        <v>CP</v>
      </c>
    </row>
    <row r="47" spans="1:15" x14ac:dyDescent="0.35">
      <c r="A47" s="296">
        <v>41</v>
      </c>
      <c r="B47" s="296">
        <v>14</v>
      </c>
      <c r="C47" s="290" t="s">
        <v>1253</v>
      </c>
      <c r="D47" s="296" t="str">
        <f>VLOOKUP(C47,'[1]FDN Details (2)'!C14:V492,2,0)</f>
        <v>A+0</v>
      </c>
      <c r="E47" s="296" t="str">
        <f>VLOOKUP(C47,'[1]FDN Details (2)'!C14:V492,15,0)</f>
        <v>WET PADDY</v>
      </c>
      <c r="F47" s="419"/>
      <c r="G47" s="419">
        <v>46012</v>
      </c>
      <c r="H47" s="75" t="s">
        <v>2159</v>
      </c>
      <c r="I47" s="296" t="s">
        <v>2154</v>
      </c>
      <c r="J47" s="447" t="s">
        <v>2157</v>
      </c>
      <c r="K47" s="1119"/>
      <c r="L47" s="1130"/>
      <c r="M47" s="375" t="s">
        <v>2358</v>
      </c>
      <c r="O47" s="375" t="str">
        <f t="shared" si="0"/>
        <v>ROD TYPE &amp; PIPE TYPE</v>
      </c>
    </row>
    <row r="48" spans="1:15" x14ac:dyDescent="0.35">
      <c r="A48" s="296">
        <v>42</v>
      </c>
      <c r="B48" s="290">
        <v>15</v>
      </c>
      <c r="C48" s="290" t="s">
        <v>1892</v>
      </c>
      <c r="D48" s="296" t="str">
        <f>VLOOKUP(C48,'[1]FDN Details (2)'!C57:V535,2,0)</f>
        <v>A+3</v>
      </c>
      <c r="E48" s="296" t="str">
        <f>VLOOKUP(C48,'[1]FDN Details (2)'!C57:V535,15,0)</f>
        <v>WET Paddy</v>
      </c>
      <c r="F48" s="419"/>
      <c r="G48" s="419">
        <v>46012</v>
      </c>
      <c r="H48" s="75" t="s">
        <v>2148</v>
      </c>
      <c r="I48" s="296" t="s">
        <v>2110</v>
      </c>
      <c r="J48" s="447" t="s">
        <v>2165</v>
      </c>
      <c r="K48" s="1119"/>
      <c r="L48" s="1130"/>
    </row>
    <row r="49" spans="1:15" x14ac:dyDescent="0.35">
      <c r="A49" s="296">
        <v>43</v>
      </c>
      <c r="B49" s="296">
        <v>16</v>
      </c>
      <c r="C49" s="290" t="s">
        <v>1911</v>
      </c>
      <c r="D49" s="296" t="str">
        <f>VLOOKUP(C49,'[1]FDN Details (2)'!C62:V540,2,0)</f>
        <v>A+0</v>
      </c>
      <c r="E49" s="296" t="str">
        <f>VLOOKUP(C49,'[1]FDN Details (2)'!C62:V540,15,0)</f>
        <v>WET PADDY</v>
      </c>
      <c r="F49" s="419"/>
      <c r="G49" s="419">
        <v>46012</v>
      </c>
      <c r="H49" s="75" t="s">
        <v>2148</v>
      </c>
      <c r="I49" s="296" t="s">
        <v>2110</v>
      </c>
      <c r="J49" s="447" t="s">
        <v>2152</v>
      </c>
      <c r="K49" s="1119"/>
      <c r="L49" s="1130"/>
      <c r="M49" s="375" t="s">
        <v>2358</v>
      </c>
      <c r="O49" s="375" t="str">
        <f t="shared" si="0"/>
        <v>CP</v>
      </c>
    </row>
    <row r="50" spans="1:15" x14ac:dyDescent="0.35">
      <c r="A50" s="296">
        <v>44</v>
      </c>
      <c r="B50" s="296">
        <v>17</v>
      </c>
      <c r="C50" s="290" t="s">
        <v>1915</v>
      </c>
      <c r="D50" s="296" t="str">
        <f>VLOOKUP(C50,'[1]FDN Details (2)'!C63:V541,2,0)</f>
        <v>A+0</v>
      </c>
      <c r="E50" s="296" t="str">
        <f>VLOOKUP(C50,'[1]FDN Details (2)'!C63:V541,15,0)</f>
        <v>WET PADDY</v>
      </c>
      <c r="F50" s="419"/>
      <c r="G50" s="419">
        <v>46012</v>
      </c>
      <c r="H50" s="75" t="s">
        <v>2148</v>
      </c>
      <c r="I50" s="296" t="s">
        <v>2110</v>
      </c>
      <c r="J50" s="447" t="s">
        <v>2165</v>
      </c>
      <c r="K50" s="1119"/>
      <c r="L50" s="1130"/>
      <c r="M50" s="375" t="s">
        <v>2358</v>
      </c>
      <c r="O50" s="375" t="str">
        <f t="shared" si="0"/>
        <v>CP</v>
      </c>
    </row>
    <row r="51" spans="1:15" ht="17.5" customHeight="1" x14ac:dyDescent="0.35">
      <c r="A51" s="296">
        <v>45</v>
      </c>
      <c r="B51" s="290">
        <v>18</v>
      </c>
      <c r="C51" s="290" t="s">
        <v>1904</v>
      </c>
      <c r="D51" s="296" t="str">
        <f>VLOOKUP(C51,'[1]FDN Details (2)'!C60:V538,2,0)</f>
        <v>A+0</v>
      </c>
      <c r="E51" s="296" t="str">
        <f>VLOOKUP(C51,'[1]FDN Details (2)'!C60:V538,15,0)</f>
        <v>WET Paddy</v>
      </c>
      <c r="F51" s="419"/>
      <c r="G51" s="419">
        <v>46014</v>
      </c>
      <c r="H51" s="75" t="s">
        <v>2148</v>
      </c>
      <c r="I51" s="296" t="s">
        <v>2110</v>
      </c>
      <c r="J51" s="447" t="s">
        <v>2166</v>
      </c>
      <c r="K51" s="1119"/>
      <c r="L51" s="1130"/>
      <c r="M51" s="375" t="s">
        <v>2358</v>
      </c>
      <c r="O51" s="375" t="str">
        <f t="shared" si="0"/>
        <v>CP</v>
      </c>
    </row>
    <row r="52" spans="1:15" x14ac:dyDescent="0.35">
      <c r="A52" s="296">
        <v>46</v>
      </c>
      <c r="B52" s="296">
        <v>19</v>
      </c>
      <c r="C52" s="290" t="s">
        <v>1355</v>
      </c>
      <c r="D52" s="296" t="str">
        <f>VLOOKUP(C52,'[1]FDN Details (2)'!C20:V498,2,0)</f>
        <v>A-3</v>
      </c>
      <c r="E52" s="296" t="str">
        <f>VLOOKUP(C52,'[1]FDN Details (2)'!C20:V498,15,0)</f>
        <v>WET PADDY</v>
      </c>
      <c r="F52" s="419"/>
      <c r="G52" s="419">
        <v>46015</v>
      </c>
      <c r="H52" s="75" t="s">
        <v>2159</v>
      </c>
      <c r="I52" s="296" t="s">
        <v>2161</v>
      </c>
      <c r="J52" s="447" t="s">
        <v>2162</v>
      </c>
      <c r="K52" s="1119"/>
      <c r="L52" s="1130"/>
      <c r="M52" s="375" t="s">
        <v>2358</v>
      </c>
      <c r="O52" s="375" t="str">
        <f t="shared" si="0"/>
        <v>ROD TYPE &amp; PIPE TYPE</v>
      </c>
    </row>
    <row r="53" spans="1:15" x14ac:dyDescent="0.35">
      <c r="A53" s="296">
        <v>47</v>
      </c>
      <c r="B53" s="296">
        <v>20</v>
      </c>
      <c r="C53" s="290" t="s">
        <v>1036</v>
      </c>
      <c r="D53" s="296" t="str">
        <f>VLOOKUP(C53,'[1]FDN Details (2)'!C10:V488,2,0)</f>
        <v>A+0</v>
      </c>
      <c r="E53" s="296" t="str">
        <f>VLOOKUP(C53,'[1]FDN Details (2)'!C10:V488,15,0)</f>
        <v>WFR</v>
      </c>
      <c r="F53" s="419"/>
      <c r="G53" s="419">
        <v>46018</v>
      </c>
      <c r="H53" s="75" t="s">
        <v>2148</v>
      </c>
      <c r="I53" s="296" t="s">
        <v>2167</v>
      </c>
      <c r="J53" s="447" t="s">
        <v>2158</v>
      </c>
      <c r="K53" s="1119"/>
      <c r="L53" s="1130"/>
    </row>
    <row r="54" spans="1:15" x14ac:dyDescent="0.35">
      <c r="A54" s="296">
        <v>48</v>
      </c>
      <c r="B54" s="290">
        <v>21</v>
      </c>
      <c r="C54" s="290" t="s">
        <v>1359</v>
      </c>
      <c r="D54" s="296" t="str">
        <f>VLOOKUP(C54,'[1]FDN Details (2)'!C21:V499,2,0)</f>
        <v>A-3</v>
      </c>
      <c r="E54" s="296" t="str">
        <f>VLOOKUP(C54,'[1]FDN Details (2)'!C21:V499,15,0)</f>
        <v>WET PADDY</v>
      </c>
      <c r="F54" s="419"/>
      <c r="G54" s="419">
        <v>46018</v>
      </c>
      <c r="H54" s="75" t="s">
        <v>2159</v>
      </c>
      <c r="I54" s="296" t="s">
        <v>2161</v>
      </c>
      <c r="J54" s="447" t="s">
        <v>2162</v>
      </c>
      <c r="K54" s="1119"/>
      <c r="L54" s="1130"/>
      <c r="M54" s="375" t="s">
        <v>2358</v>
      </c>
      <c r="O54" s="375" t="str">
        <f t="shared" si="0"/>
        <v>ROD TYPE &amp; PIPE TYPE</v>
      </c>
    </row>
    <row r="55" spans="1:15" x14ac:dyDescent="0.35">
      <c r="A55" s="296">
        <v>49</v>
      </c>
      <c r="B55" s="296">
        <v>22</v>
      </c>
      <c r="C55" s="290" t="s">
        <v>1363</v>
      </c>
      <c r="D55" s="296" t="str">
        <f>VLOOKUP(C55,'[1]FDN Details (2)'!C22:V500,2,0)</f>
        <v>A-3</v>
      </c>
      <c r="E55" s="296" t="str">
        <f>VLOOKUP(C55,'[1]FDN Details (2)'!C22:V500,15,0)</f>
        <v>WET PADDY</v>
      </c>
      <c r="F55" s="419"/>
      <c r="G55" s="419">
        <v>46018</v>
      </c>
      <c r="H55" s="75" t="s">
        <v>2159</v>
      </c>
      <c r="I55" s="296" t="s">
        <v>2161</v>
      </c>
      <c r="J55" s="447" t="s">
        <v>2162</v>
      </c>
      <c r="K55" s="1119"/>
      <c r="L55" s="1130"/>
      <c r="M55" s="375" t="s">
        <v>2358</v>
      </c>
      <c r="O55" s="375" t="str">
        <f t="shared" si="0"/>
        <v>ROD TYPE &amp; PIPE TYPE</v>
      </c>
    </row>
    <row r="56" spans="1:15" x14ac:dyDescent="0.35">
      <c r="A56" s="296">
        <v>50</v>
      </c>
      <c r="B56" s="296">
        <v>23</v>
      </c>
      <c r="C56" s="290" t="s">
        <v>1377</v>
      </c>
      <c r="D56" s="296" t="str">
        <f>VLOOKUP(C56,'[1]FDN Details (2)'!C24:V502,2,0)</f>
        <v>A+0</v>
      </c>
      <c r="E56" s="296" t="str">
        <f>VLOOKUP(C56,'[1]FDN Details (2)'!C24:V502,15,0)</f>
        <v>WET PADDY</v>
      </c>
      <c r="F56" s="419"/>
      <c r="G56" s="419">
        <v>46019</v>
      </c>
      <c r="H56" s="75" t="s">
        <v>2159</v>
      </c>
      <c r="I56" s="296" t="s">
        <v>2161</v>
      </c>
      <c r="J56" s="447" t="s">
        <v>2162</v>
      </c>
      <c r="K56" s="1119"/>
      <c r="L56" s="1130"/>
      <c r="M56" s="375" t="s">
        <v>2358</v>
      </c>
      <c r="O56" s="375" t="str">
        <f t="shared" si="0"/>
        <v>ROD TYPE &amp; PIPE TYPE</v>
      </c>
    </row>
    <row r="57" spans="1:15" x14ac:dyDescent="0.35">
      <c r="A57" s="296">
        <v>51</v>
      </c>
      <c r="B57" s="290">
        <v>24</v>
      </c>
      <c r="C57" s="290" t="s">
        <v>64</v>
      </c>
      <c r="D57" s="296" t="str">
        <f>VLOOKUP(C57,'[1]FDN Details (2)'!C53:V531,2,0)</f>
        <v>A+6</v>
      </c>
      <c r="E57" s="296" t="s">
        <v>51</v>
      </c>
      <c r="F57" s="419"/>
      <c r="G57" s="419">
        <v>46020</v>
      </c>
      <c r="H57" s="75" t="s">
        <v>2148</v>
      </c>
      <c r="I57" s="296" t="s">
        <v>2110</v>
      </c>
      <c r="J57" s="447" t="s">
        <v>2165</v>
      </c>
      <c r="K57" s="1119"/>
      <c r="L57" s="1130"/>
    </row>
    <row r="58" spans="1:15" x14ac:dyDescent="0.35">
      <c r="A58" s="296">
        <v>52</v>
      </c>
      <c r="B58" s="296">
        <v>25</v>
      </c>
      <c r="C58" s="290" t="s">
        <v>1032</v>
      </c>
      <c r="D58" s="296" t="str">
        <f>VLOOKUP(C58,'[1]FDN Details (2)'!C9:V487,2,0)</f>
        <v>A+0</v>
      </c>
      <c r="E58" s="296" t="str">
        <f>VLOOKUP(C58,'[1]FDN Details (2)'!C9:V487,15,0)</f>
        <v>DFR</v>
      </c>
      <c r="F58" s="419"/>
      <c r="G58" s="419">
        <v>46021</v>
      </c>
      <c r="H58" s="75" t="s">
        <v>2148</v>
      </c>
      <c r="I58" s="296" t="s">
        <v>2114</v>
      </c>
      <c r="J58" s="447" t="s">
        <v>2158</v>
      </c>
      <c r="K58" s="1119"/>
      <c r="L58" s="1130"/>
    </row>
    <row r="59" spans="1:15" ht="15" thickBot="1" x14ac:dyDescent="0.4">
      <c r="A59" s="296">
        <v>53</v>
      </c>
      <c r="B59" s="296">
        <v>26</v>
      </c>
      <c r="C59" s="290" t="s">
        <v>1888</v>
      </c>
      <c r="D59" s="296" t="str">
        <f>VLOOKUP(C59,'[1]FDN Details (2)'!C56:V534,2,0)</f>
        <v>A+0</v>
      </c>
      <c r="E59" s="296" t="str">
        <f>VLOOKUP(C59,'[1]FDN Details (2)'!C56:V534,15,0)</f>
        <v>WET PADDY</v>
      </c>
      <c r="F59" s="419"/>
      <c r="G59" s="419">
        <v>46021</v>
      </c>
      <c r="H59" s="75" t="s">
        <v>2148</v>
      </c>
      <c r="I59" s="296" t="s">
        <v>2110</v>
      </c>
      <c r="J59" s="447" t="s">
        <v>2163</v>
      </c>
      <c r="K59" s="1120"/>
      <c r="L59" s="1131"/>
      <c r="M59" s="375" t="s">
        <v>2358</v>
      </c>
      <c r="O59" s="375" t="str">
        <f t="shared" si="0"/>
        <v>CP</v>
      </c>
    </row>
    <row r="60" spans="1:15" ht="15" thickBot="1" x14ac:dyDescent="0.4">
      <c r="A60" s="448"/>
      <c r="B60" s="448"/>
      <c r="C60" s="448"/>
      <c r="D60" s="448"/>
      <c r="E60" s="448"/>
      <c r="F60" s="449"/>
      <c r="G60" s="449"/>
      <c r="H60" s="450"/>
      <c r="I60" s="448"/>
      <c r="J60" s="451"/>
      <c r="K60" s="452"/>
      <c r="L60" s="579"/>
    </row>
    <row r="61" spans="1:15" s="304" customFormat="1" x14ac:dyDescent="0.35">
      <c r="A61" s="296">
        <v>54</v>
      </c>
      <c r="B61" s="296">
        <v>1</v>
      </c>
      <c r="C61" s="290" t="s">
        <v>1028</v>
      </c>
      <c r="D61" s="296" t="str">
        <f>VLOOKUP(C61,'[1]FDN Details (2)'!C8:V486,2,0)</f>
        <v>A+0</v>
      </c>
      <c r="E61" s="296" t="str">
        <f>VLOOKUP(C61,'[1]FDN Details (2)'!C8:V486,15,0)</f>
        <v>DFR</v>
      </c>
      <c r="F61" s="419"/>
      <c r="G61" s="419">
        <v>46025</v>
      </c>
      <c r="H61" s="75" t="s">
        <v>2148</v>
      </c>
      <c r="I61" s="296" t="s">
        <v>2167</v>
      </c>
      <c r="J61" s="447" t="s">
        <v>2158</v>
      </c>
      <c r="K61" s="1118">
        <f>COUNTA(C61:C66)</f>
        <v>6</v>
      </c>
      <c r="L61" s="1129" t="s">
        <v>2113</v>
      </c>
    </row>
    <row r="62" spans="1:15" x14ac:dyDescent="0.35">
      <c r="A62" s="296">
        <v>55</v>
      </c>
      <c r="B62" s="296">
        <v>2</v>
      </c>
      <c r="C62" s="290" t="s">
        <v>1025</v>
      </c>
      <c r="D62" s="296" t="str">
        <f>VLOOKUP(C62,'[1]FDN Details (2)'!C7:V485,2,0)</f>
        <v>A+0</v>
      </c>
      <c r="E62" s="296" t="str">
        <f>VLOOKUP(C62,'[1]FDN Details (2)'!C7:V485,15,0)</f>
        <v>DFR</v>
      </c>
      <c r="F62" s="419"/>
      <c r="G62" s="419">
        <v>46030</v>
      </c>
      <c r="H62" s="75" t="s">
        <v>2148</v>
      </c>
      <c r="I62" s="296" t="s">
        <v>2114</v>
      </c>
      <c r="J62" s="447" t="s">
        <v>2158</v>
      </c>
      <c r="K62" s="1119"/>
      <c r="L62" s="1130"/>
    </row>
    <row r="63" spans="1:15" x14ac:dyDescent="0.35">
      <c r="A63" s="296">
        <v>56</v>
      </c>
      <c r="B63" s="296">
        <v>3</v>
      </c>
      <c r="C63" s="290" t="s">
        <v>1021</v>
      </c>
      <c r="D63" s="296" t="str">
        <f>VLOOKUP(C63,'[1]FDN Details (2)'!C6:V484,2,0)</f>
        <v>A+3</v>
      </c>
      <c r="E63" s="296" t="str">
        <f>VLOOKUP(C63,'[1]FDN Details (2)'!C6:V484,15,0)</f>
        <v>DFR</v>
      </c>
      <c r="F63" s="419"/>
      <c r="G63" s="419">
        <v>46034</v>
      </c>
      <c r="H63" s="75" t="s">
        <v>2148</v>
      </c>
      <c r="I63" s="296" t="s">
        <v>2167</v>
      </c>
      <c r="J63" s="447" t="s">
        <v>2158</v>
      </c>
      <c r="K63" s="1119"/>
      <c r="L63" s="1130"/>
    </row>
    <row r="64" spans="1:15" x14ac:dyDescent="0.35">
      <c r="A64" s="296">
        <v>57</v>
      </c>
      <c r="B64" s="296">
        <v>4</v>
      </c>
      <c r="C64" s="290" t="s">
        <v>1340</v>
      </c>
      <c r="D64" s="296" t="str">
        <f>VLOOKUP(C64,'[1]FDN Details (2)'!C19:V497,2,0)</f>
        <v>A+9</v>
      </c>
      <c r="E64" s="296" t="str">
        <f>VLOOKUP(C64,'[1]FDN Details (2)'!C19:V497,15,0)</f>
        <v>DFR</v>
      </c>
      <c r="F64" s="419"/>
      <c r="G64" s="419">
        <v>46041</v>
      </c>
      <c r="H64" s="75" t="s">
        <v>2148</v>
      </c>
      <c r="I64" s="296" t="s">
        <v>2116</v>
      </c>
      <c r="J64" s="447" t="s">
        <v>2162</v>
      </c>
      <c r="K64" s="1119"/>
      <c r="L64" s="1130"/>
    </row>
    <row r="65" spans="1:12" x14ac:dyDescent="0.35">
      <c r="A65" s="296">
        <v>58</v>
      </c>
      <c r="B65" s="296">
        <v>5</v>
      </c>
      <c r="C65" s="290" t="s">
        <v>1898</v>
      </c>
      <c r="D65" s="290" t="str">
        <f>VLOOKUP(C65,'[1]FDN Details (2)'!C58:V536,2,0)</f>
        <v>A+0</v>
      </c>
      <c r="E65" s="290" t="str">
        <f>VLOOKUP(C65,'[1]FDN Details (2)'!C58:V536,15,0)</f>
        <v>WET PADDY</v>
      </c>
      <c r="F65" s="453"/>
      <c r="G65" s="453">
        <v>46043</v>
      </c>
      <c r="H65" s="75" t="s">
        <v>2159</v>
      </c>
      <c r="I65" s="290" t="s">
        <v>2110</v>
      </c>
      <c r="J65" s="447" t="s">
        <v>2163</v>
      </c>
      <c r="K65" s="1119"/>
      <c r="L65" s="1130"/>
    </row>
    <row r="66" spans="1:12" ht="15" thickBot="1" x14ac:dyDescent="0.4">
      <c r="A66" s="296">
        <v>59</v>
      </c>
      <c r="B66" s="296">
        <v>6</v>
      </c>
      <c r="C66" s="290" t="s">
        <v>836</v>
      </c>
      <c r="D66" s="296" t="str">
        <f>VLOOKUP(C66,'[1]FDN Details (2)'!C5:V483,2,0)</f>
        <v>A+6</v>
      </c>
      <c r="E66" s="296" t="str">
        <f>VLOOKUP(C66,'[1]FDN Details (2)'!C5:V483,15,0)</f>
        <v>DFR</v>
      </c>
      <c r="F66" s="419"/>
      <c r="G66" s="419">
        <v>46046</v>
      </c>
      <c r="H66" s="75" t="s">
        <v>2148</v>
      </c>
      <c r="I66" s="296" t="s">
        <v>2114</v>
      </c>
      <c r="J66" s="447" t="s">
        <v>2158</v>
      </c>
      <c r="K66" s="1120"/>
      <c r="L66" s="1131"/>
    </row>
    <row r="67" spans="1:12" x14ac:dyDescent="0.35">
      <c r="A67" s="296">
        <v>60</v>
      </c>
      <c r="B67" s="296">
        <v>7</v>
      </c>
      <c r="C67" s="290" t="s">
        <v>856</v>
      </c>
      <c r="D67" s="296" t="str">
        <f>VLOOKUP($C67,'[1]FDN Details'!$C5:BM483,2,0)</f>
        <v>A-3</v>
      </c>
      <c r="E67" s="296" t="str">
        <f>VLOOKUP($C67,'[1]FDN Details'!$C5:BN483,15,0)</f>
        <v>DFR</v>
      </c>
      <c r="F67" s="419"/>
      <c r="G67" s="438">
        <f>VLOOKUP($C67,'[1]FDN Details'!$C5:BP483,59,0)</f>
        <v>46055</v>
      </c>
      <c r="H67" s="75" t="s">
        <v>2148</v>
      </c>
      <c r="I67" s="438" t="str">
        <f>VLOOKUP($C67,'[1]FDN Details'!$C5:BR483,63,0)</f>
        <v>Shree Khatushyam</v>
      </c>
      <c r="J67" s="447"/>
      <c r="K67" s="1112">
        <f>COUNTA(I67:I87)</f>
        <v>15</v>
      </c>
      <c r="L67" s="1115" t="s">
        <v>2120</v>
      </c>
    </row>
    <row r="68" spans="1:12" x14ac:dyDescent="0.35">
      <c r="A68" s="296">
        <v>61</v>
      </c>
      <c r="B68" s="296">
        <v>8</v>
      </c>
      <c r="C68" s="290" t="s">
        <v>1726</v>
      </c>
      <c r="D68" s="296" t="str">
        <f>VLOOKUP(C68,'[1]FDN Details'!C6:BM484,2,0)</f>
        <v>A-3</v>
      </c>
      <c r="E68" s="296" t="str">
        <f>VLOOKUP($C68,'[1]FDN Details'!$C6:BN484,15,0)</f>
        <v>DFR</v>
      </c>
      <c r="F68" s="419"/>
      <c r="G68" s="438">
        <f>VLOOKUP($C68,'[1]FDN Details'!$C6:BP484,59,0)</f>
        <v>46055</v>
      </c>
      <c r="H68" s="75" t="s">
        <v>2148</v>
      </c>
      <c r="I68" s="438" t="s">
        <v>2110</v>
      </c>
      <c r="J68" s="447"/>
      <c r="K68" s="1113"/>
      <c r="L68" s="1116"/>
    </row>
    <row r="69" spans="1:12" x14ac:dyDescent="0.35">
      <c r="A69" s="296">
        <v>62</v>
      </c>
      <c r="B69" s="296">
        <v>9</v>
      </c>
      <c r="C69" s="290" t="s">
        <v>1760</v>
      </c>
      <c r="D69" s="296" t="str">
        <f>VLOOKUP(C69,'[1]FDN Details'!C7:BM485,2,0)</f>
        <v>A+7.5</v>
      </c>
      <c r="E69" s="296" t="str">
        <f>VLOOKUP($C69,'[1]FDN Details'!$C7:BN485,15,0)</f>
        <v>DFR</v>
      </c>
      <c r="F69" s="419"/>
      <c r="G69" s="438">
        <f>VLOOKUP($C69,'[1]FDN Details'!$C7:BP485,59,0)</f>
        <v>46055</v>
      </c>
      <c r="H69" s="75" t="s">
        <v>2148</v>
      </c>
      <c r="I69" s="438" t="str">
        <f>VLOOKUP($C69,'[1]FDN Details'!$C7:BR485,63,0)</f>
        <v>R.K . Enterprises</v>
      </c>
      <c r="J69" s="447"/>
      <c r="K69" s="1113"/>
      <c r="L69" s="1116"/>
    </row>
    <row r="70" spans="1:12" x14ac:dyDescent="0.35">
      <c r="A70" s="296">
        <v>63</v>
      </c>
      <c r="B70" s="296">
        <v>10</v>
      </c>
      <c r="C70" s="290" t="s">
        <v>1766</v>
      </c>
      <c r="D70" s="296" t="str">
        <f>VLOOKUP(C70,'[1]FDN Details'!C8:BM486,2,0)</f>
        <v>A+6</v>
      </c>
      <c r="E70" s="296" t="str">
        <f>VLOOKUP($C70,'[1]FDN Details'!$C8:BN486,15,0)</f>
        <v>DFR</v>
      </c>
      <c r="F70" s="419"/>
      <c r="G70" s="438">
        <f>VLOOKUP($C70,'[1]FDN Details'!$C8:BP486,59,0)</f>
        <v>46056</v>
      </c>
      <c r="H70" s="75" t="s">
        <v>2148</v>
      </c>
      <c r="I70" s="438" t="str">
        <f>VLOOKUP($C70,'[1]FDN Details'!$C8:BR486,63,0)</f>
        <v>R.K . Enterprises</v>
      </c>
      <c r="J70" s="447"/>
      <c r="K70" s="1113"/>
      <c r="L70" s="1116"/>
    </row>
    <row r="71" spans="1:12" x14ac:dyDescent="0.35">
      <c r="A71" s="296">
        <v>64</v>
      </c>
      <c r="B71" s="296">
        <v>11</v>
      </c>
      <c r="C71" s="290" t="s">
        <v>833</v>
      </c>
      <c r="D71" s="296" t="str">
        <f>VLOOKUP(C71,'[1]FDN Details'!C9:BM487,2,0)</f>
        <v>A+6</v>
      </c>
      <c r="E71" s="296" t="str">
        <f>VLOOKUP($C71,'[1]FDN Details'!$C9:BN487,15,0)</f>
        <v>DFR</v>
      </c>
      <c r="F71" s="419"/>
      <c r="G71" s="438">
        <f>VLOOKUP($C71,'[1]FDN Details'!$C9:BP487,59,0)</f>
        <v>46057</v>
      </c>
      <c r="H71" s="75" t="s">
        <v>2148</v>
      </c>
      <c r="I71" s="438" t="str">
        <f>VLOOKUP($C71,'[1]FDN Details'!$C9:BR487,63,0)</f>
        <v>Afflux Construction</v>
      </c>
      <c r="J71" s="447"/>
      <c r="K71" s="1113"/>
      <c r="L71" s="1116"/>
    </row>
    <row r="72" spans="1:12" x14ac:dyDescent="0.35">
      <c r="A72" s="296">
        <v>65</v>
      </c>
      <c r="B72" s="296">
        <v>12</v>
      </c>
      <c r="C72" s="290" t="s">
        <v>895</v>
      </c>
      <c r="D72" s="296" t="str">
        <f>VLOOKUP(C72,'[1]FDN Details'!C10:BM488,2,0)</f>
        <v>A+7.5</v>
      </c>
      <c r="E72" s="296" t="str">
        <f>VLOOKUP($C72,'[1]FDN Details'!$C10:BN488,15,0)</f>
        <v>WFR</v>
      </c>
      <c r="F72" s="419"/>
      <c r="G72" s="438">
        <f>VLOOKUP($C72,'[1]FDN Details'!$C10:BP488,59,0)</f>
        <v>46057</v>
      </c>
      <c r="H72" s="75" t="s">
        <v>2148</v>
      </c>
      <c r="I72" s="438" t="str">
        <f>VLOOKUP($C72,'[1]FDN Details'!$C10:BR488,63,0)</f>
        <v>Afflux Construction</v>
      </c>
      <c r="J72" s="447"/>
      <c r="K72" s="1113"/>
      <c r="L72" s="1116"/>
    </row>
    <row r="73" spans="1:12" x14ac:dyDescent="0.35">
      <c r="A73" s="296">
        <v>66</v>
      </c>
      <c r="B73" s="296">
        <v>13</v>
      </c>
      <c r="C73" s="290" t="s">
        <v>898</v>
      </c>
      <c r="D73" s="296" t="str">
        <f>VLOOKUP(C73,'[1]FDN Details'!C11:BM489,2,0)</f>
        <v>A+9</v>
      </c>
      <c r="E73" s="296" t="str">
        <f>VLOOKUP($C73,'[1]FDN Details'!$C11:BN489,15,0)</f>
        <v>WET</v>
      </c>
      <c r="F73" s="419"/>
      <c r="G73" s="438">
        <f>VLOOKUP($C73,'[1]FDN Details'!$C11:BP489,59,0)</f>
        <v>46062</v>
      </c>
      <c r="H73" s="75" t="s">
        <v>2159</v>
      </c>
      <c r="I73" s="438" t="str">
        <f>VLOOKUP($C73,'[1]FDN Details'!$C11:BR489,63,0)</f>
        <v>Afflux Construction</v>
      </c>
      <c r="J73" s="447"/>
      <c r="K73" s="1113"/>
      <c r="L73" s="1116"/>
    </row>
    <row r="74" spans="1:12" x14ac:dyDescent="0.35">
      <c r="A74" s="296">
        <v>67</v>
      </c>
      <c r="B74" s="296">
        <v>14</v>
      </c>
      <c r="C74" s="296" t="s">
        <v>1704</v>
      </c>
      <c r="D74" s="296" t="str">
        <f>VLOOKUP(C74,'[1]FDN Details'!C12:BM490,2,0)</f>
        <v>A+3</v>
      </c>
      <c r="E74" s="296" t="str">
        <f>VLOOKUP($C74,'[1]FDN Details'!$C12:BN490,15,0)</f>
        <v>DFR</v>
      </c>
      <c r="F74" s="419"/>
      <c r="G74" s="438">
        <f>VLOOKUP($C74,'[1]FDN Details'!$C12:BP490,59,0)</f>
        <v>46063</v>
      </c>
      <c r="H74" s="75" t="s">
        <v>2148</v>
      </c>
      <c r="I74" s="438" t="str">
        <f>VLOOKUP($C74,'[1]FDN Details'!$C12:BR490,63,0)</f>
        <v>B.L Construction</v>
      </c>
      <c r="J74" s="447"/>
      <c r="K74" s="1113"/>
      <c r="L74" s="1116"/>
    </row>
    <row r="75" spans="1:12" x14ac:dyDescent="0.35">
      <c r="A75" s="296">
        <v>68</v>
      </c>
      <c r="B75" s="296">
        <v>15</v>
      </c>
      <c r="C75" s="296" t="s">
        <v>1763</v>
      </c>
      <c r="D75" s="296" t="str">
        <f>VLOOKUP(C75,'[2]FDN Details'!C13:BM491,2,0)</f>
        <v>A+3</v>
      </c>
      <c r="E75" s="296" t="str">
        <f>VLOOKUP($C75,'[2]FDN Details'!$C13:BN491,15,0)</f>
        <v>DFR</v>
      </c>
      <c r="F75" s="419"/>
      <c r="G75" s="438">
        <f>VLOOKUP($C75,'[2]FDN Details'!$C13:BP491,59,0)</f>
        <v>46066</v>
      </c>
      <c r="H75" s="75" t="s">
        <v>2148</v>
      </c>
      <c r="I75" s="438" t="str">
        <f>VLOOKUP($C75,'[2]FDN Details'!$C13:BR491,63,0)</f>
        <v>R.K . Enterprises</v>
      </c>
      <c r="J75" s="447"/>
      <c r="K75" s="1113"/>
      <c r="L75" s="1116"/>
    </row>
    <row r="76" spans="1:12" x14ac:dyDescent="0.35">
      <c r="A76" s="296">
        <v>69</v>
      </c>
      <c r="B76" s="296">
        <v>16</v>
      </c>
      <c r="C76" s="296" t="s">
        <v>1708</v>
      </c>
      <c r="D76" s="296" t="str">
        <f>VLOOKUP(C76,'[2]FDN Details'!C14:BM492,2,0)</f>
        <v>A+0</v>
      </c>
      <c r="E76" s="296" t="str">
        <f>VLOOKUP($C76,'[2]FDN Details'!$C14:BN492,15,0)</f>
        <v>DFR</v>
      </c>
      <c r="F76" s="419"/>
      <c r="G76" s="438">
        <f>VLOOKUP($C76,'[2]FDN Details'!$C14:BP492,59,0)</f>
        <v>46067</v>
      </c>
      <c r="H76" s="75" t="s">
        <v>2148</v>
      </c>
      <c r="I76" s="438" t="str">
        <f>VLOOKUP($C76,'[2]FDN Details'!$C14:BR492,63,0)</f>
        <v>B.L Construction</v>
      </c>
      <c r="J76" s="447"/>
      <c r="K76" s="1113"/>
      <c r="L76" s="1116"/>
    </row>
    <row r="77" spans="1:12" x14ac:dyDescent="0.35">
      <c r="A77" s="296">
        <v>70</v>
      </c>
      <c r="B77" s="296">
        <v>17</v>
      </c>
      <c r="C77" s="296" t="s">
        <v>1774</v>
      </c>
      <c r="D77" s="296" t="str">
        <f>VLOOKUP(C77,'[2]FDN Details'!C15:BM493,2,0)</f>
        <v>A+9</v>
      </c>
      <c r="E77" s="296" t="str">
        <f>VLOOKUP($C77,'[2]FDN Details'!$C15:BN493,15,0)</f>
        <v>WFR</v>
      </c>
      <c r="F77" s="419"/>
      <c r="G77" s="438">
        <v>46070</v>
      </c>
      <c r="H77" s="75" t="s">
        <v>2148</v>
      </c>
      <c r="I77" s="438" t="str">
        <f>VLOOKUP($C77,'[2]FDN Details'!$C15:BR493,63,0)</f>
        <v>R.K . Enterprises</v>
      </c>
      <c r="J77" s="447"/>
      <c r="K77" s="1113"/>
      <c r="L77" s="1116"/>
    </row>
    <row r="78" spans="1:12" x14ac:dyDescent="0.35">
      <c r="A78" s="296">
        <v>71</v>
      </c>
      <c r="B78" s="296">
        <v>18</v>
      </c>
      <c r="C78" s="296" t="s">
        <v>805</v>
      </c>
      <c r="D78" s="296" t="str">
        <f>VLOOKUP(C78,'[2]FDN Details'!C16:BM494,2,0)</f>
        <v>A-3</v>
      </c>
      <c r="E78" s="296" t="str">
        <f>VLOOKUP($C78,'[2]FDN Details'!$C16:BN494,15,0)</f>
        <v>DFR</v>
      </c>
      <c r="F78" s="419"/>
      <c r="G78" s="438">
        <v>46072</v>
      </c>
      <c r="H78" s="75" t="s">
        <v>2148</v>
      </c>
      <c r="I78" s="296" t="s">
        <v>2114</v>
      </c>
      <c r="J78" s="447"/>
      <c r="K78" s="1113"/>
      <c r="L78" s="1116"/>
    </row>
    <row r="79" spans="1:12" x14ac:dyDescent="0.35">
      <c r="A79" s="296">
        <v>72</v>
      </c>
      <c r="B79" s="296">
        <v>19</v>
      </c>
      <c r="C79" s="296" t="s">
        <v>803</v>
      </c>
      <c r="D79" s="296" t="str">
        <f>VLOOKUP(C79,'[2]FDN Details'!C17:BM495,2,0)</f>
        <v>A+4.5</v>
      </c>
      <c r="E79" s="296" t="str">
        <f>VLOOKUP($C79,'[2]FDN Details'!$C17:BN495,15,0)</f>
        <v>DFR</v>
      </c>
      <c r="F79" s="419"/>
      <c r="G79" s="419">
        <v>46077</v>
      </c>
      <c r="H79" s="75" t="s">
        <v>2148</v>
      </c>
      <c r="I79" s="296" t="s">
        <v>2114</v>
      </c>
      <c r="J79" s="447"/>
      <c r="K79" s="1113"/>
      <c r="L79" s="1116"/>
    </row>
    <row r="80" spans="1:12" ht="15" thickBot="1" x14ac:dyDescent="0.4">
      <c r="A80" s="296">
        <v>73</v>
      </c>
      <c r="B80" s="296">
        <v>20</v>
      </c>
      <c r="C80" s="587" t="s">
        <v>1579</v>
      </c>
      <c r="D80" s="296" t="str">
        <f>VLOOKUP(C80,'[2]FDN Details'!C18:BM496,2,0)</f>
        <v>A+9</v>
      </c>
      <c r="E80" s="296" t="str">
        <f>VLOOKUP($C80,'[2]FDN Details'!$C18:BN496,15,0)</f>
        <v>DFR</v>
      </c>
      <c r="F80" s="419"/>
      <c r="G80" s="419">
        <v>46080</v>
      </c>
      <c r="H80" s="75" t="s">
        <v>2148</v>
      </c>
      <c r="I80" s="296" t="s">
        <v>2116</v>
      </c>
      <c r="J80" s="447"/>
      <c r="K80" s="1114"/>
      <c r="L80" s="1117"/>
    </row>
    <row r="81" spans="1:12" ht="5.5" customHeight="1" thickBot="1" x14ac:dyDescent="0.4">
      <c r="A81" s="771"/>
      <c r="B81" s="772"/>
      <c r="C81" s="773"/>
      <c r="D81" s="772"/>
      <c r="E81" s="772"/>
      <c r="F81" s="774"/>
      <c r="G81" s="774"/>
      <c r="H81" s="775"/>
      <c r="I81" s="772"/>
      <c r="J81" s="776"/>
      <c r="K81" s="606"/>
      <c r="L81" s="607"/>
    </row>
    <row r="82" spans="1:12" x14ac:dyDescent="0.35">
      <c r="A82" s="296">
        <v>74</v>
      </c>
      <c r="B82" s="296">
        <v>1</v>
      </c>
      <c r="C82" s="587" t="s">
        <v>804</v>
      </c>
      <c r="D82" s="296" t="str">
        <f>VLOOKUP(C82,'[2]FDN Details'!C19:BM497,2,0)</f>
        <v>A+9</v>
      </c>
      <c r="E82" s="296" t="s">
        <v>53</v>
      </c>
      <c r="F82" s="419"/>
      <c r="G82" s="419">
        <v>46089</v>
      </c>
      <c r="H82" s="75" t="s">
        <v>2148</v>
      </c>
      <c r="I82" s="296" t="s">
        <v>2114</v>
      </c>
      <c r="J82" s="447"/>
      <c r="K82" s="1118">
        <v>3</v>
      </c>
      <c r="L82" s="1121" t="s">
        <v>2367</v>
      </c>
    </row>
    <row r="83" spans="1:12" x14ac:dyDescent="0.35">
      <c r="A83" s="296">
        <v>75</v>
      </c>
      <c r="B83" s="296">
        <v>2</v>
      </c>
      <c r="C83" s="587" t="s">
        <v>1687</v>
      </c>
      <c r="D83" s="296" t="str">
        <f>VLOOKUP(C83,'[2]FDN Details'!C20:BM498,2,0)</f>
        <v>A+0</v>
      </c>
      <c r="E83" s="296" t="s">
        <v>51</v>
      </c>
      <c r="F83" s="419"/>
      <c r="G83" s="419">
        <v>46091</v>
      </c>
      <c r="H83" s="75" t="s">
        <v>2148</v>
      </c>
      <c r="I83" s="296"/>
      <c r="J83" s="447"/>
      <c r="K83" s="1119"/>
      <c r="L83" s="1122"/>
    </row>
    <row r="84" spans="1:12" ht="15" thickBot="1" x14ac:dyDescent="0.4">
      <c r="A84" s="296">
        <v>76</v>
      </c>
      <c r="B84" s="296">
        <v>3</v>
      </c>
      <c r="C84" s="296" t="s">
        <v>845</v>
      </c>
      <c r="D84" s="296" t="s">
        <v>120</v>
      </c>
      <c r="E84" s="296" t="s">
        <v>51</v>
      </c>
      <c r="F84" s="296"/>
      <c r="G84" s="438">
        <v>46104</v>
      </c>
      <c r="H84" s="296" t="s">
        <v>2148</v>
      </c>
      <c r="I84" s="296"/>
      <c r="J84" s="423"/>
      <c r="K84" s="1120"/>
      <c r="L84" s="1123"/>
    </row>
    <row r="85" spans="1:12" ht="1.5" customHeight="1" thickBot="1" x14ac:dyDescent="0.4">
      <c r="A85" s="778"/>
      <c r="B85" s="778"/>
      <c r="C85" s="778"/>
      <c r="D85" s="778"/>
      <c r="E85" s="778"/>
      <c r="F85" s="778"/>
      <c r="G85" s="779"/>
      <c r="H85" s="778"/>
      <c r="I85" s="778"/>
      <c r="J85" s="778"/>
      <c r="K85" s="781"/>
      <c r="L85" s="780"/>
    </row>
    <row r="86" spans="1:12" x14ac:dyDescent="0.35">
      <c r="A86" s="296">
        <v>77</v>
      </c>
      <c r="B86" s="296">
        <v>1</v>
      </c>
      <c r="C86" s="296" t="s">
        <v>963</v>
      </c>
      <c r="D86" s="296" t="s">
        <v>45</v>
      </c>
      <c r="E86" s="296" t="s">
        <v>51</v>
      </c>
      <c r="F86" s="419"/>
      <c r="G86" s="419">
        <v>46116</v>
      </c>
      <c r="H86" s="75" t="s">
        <v>2148</v>
      </c>
      <c r="I86" s="296"/>
      <c r="J86" s="447"/>
      <c r="K86" s="1112">
        <f>COUNTA(C86:C1048576)</f>
        <v>16</v>
      </c>
      <c r="L86" s="1115" t="s">
        <v>2384</v>
      </c>
    </row>
    <row r="87" spans="1:12" x14ac:dyDescent="0.35">
      <c r="A87" s="296">
        <v>78</v>
      </c>
      <c r="B87" s="296">
        <v>2</v>
      </c>
      <c r="C87" s="296" t="s">
        <v>1614</v>
      </c>
      <c r="D87" s="296" t="s">
        <v>346</v>
      </c>
      <c r="E87" s="296" t="s">
        <v>2382</v>
      </c>
      <c r="F87" s="419"/>
      <c r="G87" s="419">
        <v>46121</v>
      </c>
      <c r="H87" s="75" t="s">
        <v>2791</v>
      </c>
      <c r="I87" s="296"/>
      <c r="J87" s="447"/>
      <c r="K87" s="1113"/>
      <c r="L87" s="1116"/>
    </row>
    <row r="88" spans="1:12" x14ac:dyDescent="0.35">
      <c r="A88" s="296">
        <v>79</v>
      </c>
      <c r="B88" s="296">
        <v>3</v>
      </c>
      <c r="C88" s="296" t="s">
        <v>959</v>
      </c>
      <c r="D88" s="296" t="s">
        <v>49</v>
      </c>
      <c r="E88" s="296" t="s">
        <v>51</v>
      </c>
      <c r="F88" s="419"/>
      <c r="G88" s="419">
        <v>46124</v>
      </c>
      <c r="H88" s="75" t="s">
        <v>2148</v>
      </c>
      <c r="I88" s="296"/>
      <c r="J88" s="447"/>
      <c r="K88" s="1113"/>
      <c r="L88" s="1116"/>
    </row>
    <row r="89" spans="1:12" x14ac:dyDescent="0.35">
      <c r="A89" s="582">
        <v>80</v>
      </c>
      <c r="B89" s="582">
        <v>4</v>
      </c>
      <c r="C89" s="296" t="s">
        <v>1264</v>
      </c>
      <c r="D89" s="296" t="s">
        <v>120</v>
      </c>
      <c r="E89" s="582" t="s">
        <v>2382</v>
      </c>
      <c r="F89" s="777"/>
      <c r="G89" s="777">
        <v>46125</v>
      </c>
      <c r="H89" s="75" t="s">
        <v>2791</v>
      </c>
      <c r="I89" s="582"/>
      <c r="J89" s="783"/>
      <c r="K89" s="1113"/>
      <c r="L89" s="1116"/>
    </row>
    <row r="90" spans="1:12" x14ac:dyDescent="0.35">
      <c r="A90" s="296">
        <v>81</v>
      </c>
      <c r="B90" s="296">
        <v>5</v>
      </c>
      <c r="C90" s="296" t="s">
        <v>796</v>
      </c>
      <c r="D90" s="296" t="s">
        <v>45</v>
      </c>
      <c r="E90" s="296" t="s">
        <v>51</v>
      </c>
      <c r="F90" s="419"/>
      <c r="G90" s="419">
        <v>46129</v>
      </c>
      <c r="H90" s="75" t="s">
        <v>2148</v>
      </c>
      <c r="I90" s="296"/>
      <c r="J90" s="447"/>
      <c r="K90" s="1113"/>
      <c r="L90" s="1116"/>
    </row>
    <row r="91" spans="1:12" x14ac:dyDescent="0.35">
      <c r="A91" s="296">
        <v>82</v>
      </c>
      <c r="B91" s="296">
        <v>6</v>
      </c>
      <c r="C91" s="296" t="s">
        <v>1715</v>
      </c>
      <c r="D91" s="296" t="s">
        <v>49</v>
      </c>
      <c r="E91" s="296" t="s">
        <v>53</v>
      </c>
      <c r="F91" s="419"/>
      <c r="G91" s="419">
        <v>46129</v>
      </c>
      <c r="H91" s="75" t="s">
        <v>2148</v>
      </c>
      <c r="I91" s="296"/>
      <c r="J91" s="447"/>
      <c r="K91" s="1113"/>
      <c r="L91" s="1116"/>
    </row>
    <row r="92" spans="1:12" x14ac:dyDescent="0.35">
      <c r="A92" s="296">
        <v>83</v>
      </c>
      <c r="B92" s="296">
        <v>7</v>
      </c>
      <c r="C92" s="296" t="s">
        <v>939</v>
      </c>
      <c r="D92" s="296" t="s">
        <v>45</v>
      </c>
      <c r="E92" s="296" t="s">
        <v>51</v>
      </c>
      <c r="F92" s="419"/>
      <c r="G92" s="419">
        <v>46131</v>
      </c>
      <c r="H92" s="75" t="s">
        <v>2148</v>
      </c>
      <c r="I92" s="628"/>
      <c r="J92" s="447"/>
      <c r="K92" s="1113"/>
      <c r="L92" s="1116"/>
    </row>
    <row r="93" spans="1:12" ht="14.5" customHeight="1" x14ac:dyDescent="0.35">
      <c r="A93" s="296">
        <v>84</v>
      </c>
      <c r="B93" s="296">
        <v>8</v>
      </c>
      <c r="C93" s="296" t="s">
        <v>812</v>
      </c>
      <c r="D93" s="296" t="s">
        <v>49</v>
      </c>
      <c r="E93" s="296" t="s">
        <v>53</v>
      </c>
      <c r="F93" s="296"/>
      <c r="G93" s="438">
        <v>46133</v>
      </c>
      <c r="H93" s="296" t="s">
        <v>2148</v>
      </c>
      <c r="I93" s="628"/>
      <c r="J93" s="447"/>
      <c r="K93" s="1113"/>
      <c r="L93" s="1116"/>
    </row>
    <row r="94" spans="1:12" ht="14.5" customHeight="1" x14ac:dyDescent="0.35">
      <c r="A94" s="296">
        <v>85</v>
      </c>
      <c r="B94" s="296">
        <v>9</v>
      </c>
      <c r="C94" s="296" t="s">
        <v>947</v>
      </c>
      <c r="D94" s="296" t="s">
        <v>45</v>
      </c>
      <c r="E94" s="296" t="s">
        <v>51</v>
      </c>
      <c r="F94" s="296"/>
      <c r="G94" s="438">
        <v>46134</v>
      </c>
      <c r="H94" s="296" t="s">
        <v>2148</v>
      </c>
      <c r="I94" s="628"/>
      <c r="J94" s="447"/>
      <c r="K94" s="1113"/>
      <c r="L94" s="1116"/>
    </row>
    <row r="95" spans="1:12" ht="14.5" customHeight="1" x14ac:dyDescent="0.35">
      <c r="A95" s="296">
        <v>86</v>
      </c>
      <c r="B95" s="296">
        <v>10</v>
      </c>
      <c r="C95" s="296" t="s">
        <v>794</v>
      </c>
      <c r="D95" s="296" t="s">
        <v>45</v>
      </c>
      <c r="E95" s="296" t="s">
        <v>51</v>
      </c>
      <c r="F95" s="419"/>
      <c r="G95" s="419">
        <v>46135</v>
      </c>
      <c r="H95" s="75" t="s">
        <v>2148</v>
      </c>
      <c r="I95" s="628"/>
      <c r="J95" s="447"/>
      <c r="K95" s="1113"/>
      <c r="L95" s="1116"/>
    </row>
    <row r="96" spans="1:12" ht="14.5" customHeight="1" x14ac:dyDescent="0.35">
      <c r="A96" s="296">
        <v>87</v>
      </c>
      <c r="B96" s="296">
        <v>11</v>
      </c>
      <c r="C96" s="296" t="s">
        <v>814</v>
      </c>
      <c r="D96" s="296" t="str">
        <f>VLOOKUP(C96,FDN!C132:E142,2,0)</f>
        <v>A-3</v>
      </c>
      <c r="E96" s="296" t="str">
        <f>VLOOKUP(D96,FDN!D132:F142,2,0)</f>
        <v>DFR</v>
      </c>
      <c r="F96" s="419"/>
      <c r="G96" s="419">
        <v>46139</v>
      </c>
      <c r="H96" s="75" t="s">
        <v>2148</v>
      </c>
      <c r="I96" s="628"/>
      <c r="J96" s="447"/>
      <c r="K96" s="1113"/>
      <c r="L96" s="1116"/>
    </row>
    <row r="97" spans="1:12" ht="14.5" customHeight="1" x14ac:dyDescent="0.35">
      <c r="A97" s="296">
        <v>88</v>
      </c>
      <c r="B97" s="296">
        <v>12</v>
      </c>
      <c r="C97" s="296" t="s">
        <v>939</v>
      </c>
      <c r="D97" s="296" t="str">
        <f>VLOOKUP(C97,FDN!C133:E143,2,0)</f>
        <v>A+0</v>
      </c>
      <c r="E97" s="296" t="str">
        <f>VLOOKUP(D97,FDN!D133:F143,2,0)</f>
        <v>DFR</v>
      </c>
      <c r="F97" s="419"/>
      <c r="G97" s="419">
        <v>46139</v>
      </c>
      <c r="H97" s="75" t="s">
        <v>2148</v>
      </c>
      <c r="I97" s="628"/>
      <c r="J97" s="447"/>
      <c r="K97" s="1113"/>
      <c r="L97" s="1116"/>
    </row>
    <row r="98" spans="1:12" ht="14.5" customHeight="1" thickBot="1" x14ac:dyDescent="0.4">
      <c r="A98" s="296">
        <v>89</v>
      </c>
      <c r="B98" s="296">
        <v>13</v>
      </c>
      <c r="C98" s="290" t="s">
        <v>797</v>
      </c>
      <c r="D98" s="290" t="s">
        <v>45</v>
      </c>
      <c r="E98" s="290" t="s">
        <v>51</v>
      </c>
      <c r="F98" s="419"/>
      <c r="G98" s="419">
        <v>46140</v>
      </c>
      <c r="H98" s="75" t="s">
        <v>2148</v>
      </c>
      <c r="I98" s="628"/>
      <c r="J98" s="447"/>
      <c r="K98" s="1114"/>
      <c r="L98" s="1117"/>
    </row>
    <row r="99" spans="1:12" ht="6" customHeight="1" thickBot="1" x14ac:dyDescent="0.4">
      <c r="A99" s="454"/>
      <c r="B99" s="448"/>
      <c r="C99" s="576"/>
      <c r="D99" s="448"/>
      <c r="E99" s="448"/>
      <c r="F99" s="449"/>
      <c r="G99" s="449"/>
      <c r="H99" s="450"/>
      <c r="I99" s="628"/>
      <c r="J99" s="447"/>
      <c r="K99" s="797"/>
      <c r="L99" s="797"/>
    </row>
    <row r="100" spans="1:12" ht="14.5" customHeight="1" x14ac:dyDescent="0.35">
      <c r="A100" s="296">
        <v>90</v>
      </c>
      <c r="B100" s="296">
        <v>1</v>
      </c>
      <c r="C100" s="787" t="s">
        <v>815</v>
      </c>
      <c r="D100" s="787" t="str">
        <f>VLOOKUP(C100,[3]WIP!$B$8:$D$23,2,0)</f>
        <v>A+0</v>
      </c>
      <c r="E100" s="788" t="str">
        <f>VLOOKUP(C100,[3]WIP!$B$8:$D$23,3,0)</f>
        <v>DFR</v>
      </c>
      <c r="F100" s="419"/>
      <c r="G100" s="419">
        <v>46144</v>
      </c>
      <c r="H100" s="75" t="s">
        <v>2148</v>
      </c>
      <c r="I100" s="628"/>
      <c r="J100" s="447"/>
      <c r="K100" s="1112">
        <f>COUNTA(C100:C112)</f>
        <v>3</v>
      </c>
      <c r="L100" s="1115" t="s">
        <v>2814</v>
      </c>
    </row>
    <row r="101" spans="1:12" ht="14.5" customHeight="1" x14ac:dyDescent="0.35">
      <c r="A101" s="296">
        <v>91</v>
      </c>
      <c r="B101" s="296">
        <v>2</v>
      </c>
      <c r="C101" s="787" t="s">
        <v>1919</v>
      </c>
      <c r="D101" s="787" t="str">
        <f>VLOOKUP(C101,[3]WIP!$B$8:$D$23,2,0)</f>
        <v>B2+0</v>
      </c>
      <c r="E101" s="788" t="str">
        <f>VLOOKUP(C101,[3]WIP!$B$8:$D$23,3,0)</f>
        <v>Wet Paddy</v>
      </c>
      <c r="F101" s="419"/>
      <c r="G101" s="419">
        <v>46144</v>
      </c>
      <c r="H101" s="75" t="s">
        <v>2791</v>
      </c>
      <c r="I101" s="628"/>
      <c r="J101" s="447"/>
      <c r="K101" s="1113"/>
      <c r="L101" s="1116"/>
    </row>
    <row r="102" spans="1:12" ht="14.5" customHeight="1" x14ac:dyDescent="0.35">
      <c r="A102" s="296">
        <v>92</v>
      </c>
      <c r="B102" s="296">
        <v>3</v>
      </c>
      <c r="C102" s="290" t="s">
        <v>943</v>
      </c>
      <c r="D102" s="290" t="s">
        <v>49</v>
      </c>
      <c r="E102" s="290" t="s">
        <v>51</v>
      </c>
      <c r="F102" s="419"/>
      <c r="G102" s="419">
        <v>46145</v>
      </c>
      <c r="H102" s="75" t="s">
        <v>2148</v>
      </c>
      <c r="I102" s="628"/>
      <c r="J102" s="447"/>
      <c r="K102" s="1113"/>
      <c r="L102" s="1116"/>
    </row>
    <row r="103" spans="1:12" ht="14.5" customHeight="1" x14ac:dyDescent="0.35">
      <c r="A103" s="296"/>
      <c r="B103" s="296"/>
      <c r="C103" s="787"/>
      <c r="D103" s="787"/>
      <c r="E103" s="788"/>
      <c r="F103" s="419"/>
      <c r="G103" s="419"/>
      <c r="H103" s="75"/>
      <c r="I103" s="628"/>
      <c r="J103" s="447"/>
      <c r="K103" s="1113"/>
      <c r="L103" s="1116"/>
    </row>
    <row r="104" spans="1:12" ht="14.5" customHeight="1" x14ac:dyDescent="0.35">
      <c r="A104" s="296"/>
      <c r="B104" s="296"/>
      <c r="C104" s="787"/>
      <c r="D104" s="787"/>
      <c r="E104" s="788"/>
      <c r="F104" s="419"/>
      <c r="G104" s="419"/>
      <c r="H104" s="75"/>
      <c r="I104" s="628"/>
      <c r="J104" s="447"/>
      <c r="K104" s="1113"/>
      <c r="L104" s="1116"/>
    </row>
    <row r="105" spans="1:12" ht="14.5" customHeight="1" x14ac:dyDescent="0.35">
      <c r="A105" s="296"/>
      <c r="B105" s="296"/>
      <c r="C105" s="787"/>
      <c r="D105" s="787"/>
      <c r="E105" s="788"/>
      <c r="F105" s="419"/>
      <c r="G105" s="419"/>
      <c r="H105" s="75"/>
      <c r="I105" s="628"/>
      <c r="J105" s="447"/>
      <c r="K105" s="1113"/>
      <c r="L105" s="1116"/>
    </row>
    <row r="106" spans="1:12" ht="14.5" customHeight="1" x14ac:dyDescent="0.35">
      <c r="A106" s="296"/>
      <c r="B106" s="296"/>
      <c r="C106" s="787"/>
      <c r="D106" s="787"/>
      <c r="E106" s="788"/>
      <c r="F106" s="419"/>
      <c r="G106" s="419"/>
      <c r="H106" s="75"/>
      <c r="I106" s="628"/>
      <c r="J106" s="447"/>
      <c r="K106" s="1113"/>
      <c r="L106" s="1116"/>
    </row>
    <row r="107" spans="1:12" ht="14.5" customHeight="1" x14ac:dyDescent="0.35">
      <c r="A107" s="296"/>
      <c r="B107" s="296"/>
      <c r="C107" s="787"/>
      <c r="D107" s="787"/>
      <c r="E107" s="788"/>
      <c r="F107" s="419"/>
      <c r="G107" s="419"/>
      <c r="H107" s="75"/>
      <c r="I107" s="628"/>
      <c r="J107" s="447"/>
      <c r="K107" s="1113"/>
      <c r="L107" s="1116"/>
    </row>
    <row r="108" spans="1:12" ht="14.5" customHeight="1" x14ac:dyDescent="0.35">
      <c r="A108" s="296"/>
      <c r="B108" s="296"/>
      <c r="C108" s="787"/>
      <c r="D108" s="787"/>
      <c r="E108" s="788"/>
      <c r="F108" s="419"/>
      <c r="G108" s="419"/>
      <c r="H108" s="75"/>
      <c r="I108" s="628"/>
      <c r="J108" s="447"/>
      <c r="K108" s="1113"/>
      <c r="L108" s="1116"/>
    </row>
    <row r="109" spans="1:12" ht="14.5" customHeight="1" x14ac:dyDescent="0.35">
      <c r="A109" s="296"/>
      <c r="B109" s="296"/>
      <c r="C109" s="787"/>
      <c r="D109" s="787"/>
      <c r="E109" s="788"/>
      <c r="F109" s="419"/>
      <c r="G109" s="419"/>
      <c r="H109" s="75"/>
      <c r="I109" s="628"/>
      <c r="J109" s="447"/>
      <c r="K109" s="1113"/>
      <c r="L109" s="1116"/>
    </row>
    <row r="110" spans="1:12" ht="14.5" customHeight="1" x14ac:dyDescent="0.35">
      <c r="A110" s="296"/>
      <c r="B110" s="296"/>
      <c r="C110" s="787"/>
      <c r="D110" s="787"/>
      <c r="E110" s="788"/>
      <c r="F110" s="419"/>
      <c r="G110" s="419"/>
      <c r="H110" s="75"/>
      <c r="I110" s="628"/>
      <c r="J110" s="447"/>
      <c r="K110" s="1113"/>
      <c r="L110" s="1116"/>
    </row>
    <row r="111" spans="1:12" ht="14.5" customHeight="1" x14ac:dyDescent="0.35">
      <c r="A111" s="296"/>
      <c r="B111" s="296"/>
      <c r="C111" s="576"/>
      <c r="D111" s="296"/>
      <c r="E111" s="296"/>
      <c r="F111" s="419"/>
      <c r="G111" s="419"/>
      <c r="H111" s="75"/>
      <c r="I111" s="628"/>
      <c r="J111" s="447"/>
      <c r="K111" s="1113"/>
      <c r="L111" s="1116"/>
    </row>
    <row r="112" spans="1:12" ht="14.5" customHeight="1" thickBot="1" x14ac:dyDescent="0.4">
      <c r="A112" s="296"/>
      <c r="B112" s="296"/>
      <c r="C112" s="576"/>
      <c r="D112" s="296"/>
      <c r="E112" s="296"/>
      <c r="F112" s="419"/>
      <c r="G112" s="419"/>
      <c r="H112" s="75"/>
      <c r="I112" s="628"/>
      <c r="J112" s="447"/>
      <c r="K112" s="1114"/>
      <c r="L112" s="1117"/>
    </row>
    <row r="113" spans="1:12" ht="14.5" hidden="1" customHeight="1" x14ac:dyDescent="0.35">
      <c r="A113" s="454"/>
      <c r="B113" s="448"/>
      <c r="C113" s="576"/>
      <c r="D113" s="448"/>
      <c r="E113" s="448"/>
      <c r="F113" s="449"/>
      <c r="G113" s="449"/>
      <c r="H113" s="450"/>
      <c r="I113" s="784"/>
      <c r="J113" s="451"/>
      <c r="K113" s="792"/>
      <c r="L113" s="794"/>
    </row>
    <row r="114" spans="1:12" ht="14.5" hidden="1" customHeight="1" x14ac:dyDescent="0.35">
      <c r="A114" s="296"/>
      <c r="B114" s="296"/>
      <c r="C114" s="576"/>
      <c r="D114" s="296"/>
      <c r="E114" s="296"/>
      <c r="F114" s="419"/>
      <c r="G114" s="419"/>
      <c r="H114" s="75"/>
      <c r="I114" s="628"/>
      <c r="J114" s="447"/>
      <c r="K114" s="792"/>
      <c r="L114" s="794"/>
    </row>
    <row r="115" spans="1:12" ht="14.5" hidden="1" customHeight="1" x14ac:dyDescent="0.35">
      <c r="A115" s="296"/>
      <c r="B115" s="296"/>
      <c r="C115" s="576"/>
      <c r="D115" s="296"/>
      <c r="E115" s="296"/>
      <c r="F115" s="419"/>
      <c r="G115" s="419"/>
      <c r="H115" s="75"/>
      <c r="I115" s="628"/>
      <c r="J115" s="447"/>
      <c r="K115" s="792"/>
      <c r="L115" s="794"/>
    </row>
    <row r="116" spans="1:12" ht="14.5" hidden="1" customHeight="1" x14ac:dyDescent="0.35">
      <c r="A116" s="296"/>
      <c r="B116" s="296"/>
      <c r="C116" s="576"/>
      <c r="D116" s="296"/>
      <c r="E116" s="296"/>
      <c r="F116" s="419"/>
      <c r="G116" s="419"/>
      <c r="H116" s="75"/>
      <c r="I116" s="628"/>
      <c r="J116" s="447"/>
      <c r="K116" s="792"/>
      <c r="L116" s="794"/>
    </row>
    <row r="117" spans="1:12" ht="14.5" hidden="1" customHeight="1" x14ac:dyDescent="0.35">
      <c r="A117" s="296"/>
      <c r="B117" s="296"/>
      <c r="C117" s="576"/>
      <c r="D117" s="296"/>
      <c r="E117" s="296"/>
      <c r="F117" s="419"/>
      <c r="G117" s="419"/>
      <c r="H117" s="75"/>
      <c r="I117" s="628"/>
      <c r="J117" s="447"/>
      <c r="K117" s="792"/>
      <c r="L117" s="794"/>
    </row>
    <row r="118" spans="1:12" ht="14.5" hidden="1" customHeight="1" x14ac:dyDescent="0.35">
      <c r="A118" s="296"/>
      <c r="B118" s="296"/>
      <c r="C118" s="576"/>
      <c r="D118" s="296"/>
      <c r="E118" s="296"/>
      <c r="F118" s="419"/>
      <c r="G118" s="419"/>
      <c r="H118" s="75"/>
      <c r="I118" s="628"/>
      <c r="J118" s="447"/>
      <c r="K118" s="792"/>
      <c r="L118" s="794"/>
    </row>
    <row r="119" spans="1:12" ht="14.5" hidden="1" customHeight="1" x14ac:dyDescent="0.35">
      <c r="A119" s="296"/>
      <c r="B119" s="296"/>
      <c r="C119" s="576"/>
      <c r="D119" s="296"/>
      <c r="E119" s="296"/>
      <c r="F119" s="419"/>
      <c r="G119" s="419"/>
      <c r="H119" s="75"/>
      <c r="I119" s="628"/>
      <c r="J119" s="447"/>
      <c r="K119" s="792"/>
      <c r="L119" s="794"/>
    </row>
    <row r="120" spans="1:12" ht="14.5" hidden="1" customHeight="1" x14ac:dyDescent="0.35">
      <c r="A120" s="296"/>
      <c r="B120" s="296"/>
      <c r="C120" s="576"/>
      <c r="D120" s="296"/>
      <c r="E120" s="296"/>
      <c r="F120" s="419"/>
      <c r="G120" s="419"/>
      <c r="H120" s="75"/>
      <c r="I120" s="628"/>
      <c r="J120" s="447"/>
      <c r="K120" s="792"/>
      <c r="L120" s="794"/>
    </row>
    <row r="121" spans="1:12" ht="14.5" hidden="1" customHeight="1" x14ac:dyDescent="0.35">
      <c r="A121" s="296"/>
      <c r="B121" s="296"/>
      <c r="C121" s="576"/>
      <c r="D121" s="296"/>
      <c r="E121" s="296"/>
      <c r="F121" s="419"/>
      <c r="G121" s="419"/>
      <c r="H121" s="75"/>
      <c r="I121" s="628"/>
      <c r="J121" s="447"/>
      <c r="K121" s="792"/>
      <c r="L121" s="794"/>
    </row>
    <row r="122" spans="1:12" ht="14.5" hidden="1" customHeight="1" x14ac:dyDescent="0.35">
      <c r="A122" s="296"/>
      <c r="B122" s="296"/>
      <c r="C122" s="577"/>
      <c r="D122" s="296"/>
      <c r="E122" s="296"/>
      <c r="F122" s="419"/>
      <c r="G122" s="419"/>
      <c r="H122" s="75"/>
      <c r="I122" s="628"/>
      <c r="J122" s="447"/>
      <c r="K122" s="792"/>
      <c r="L122" s="794"/>
    </row>
    <row r="123" spans="1:12" ht="14.5" hidden="1" customHeight="1" x14ac:dyDescent="0.35">
      <c r="A123" s="296"/>
      <c r="B123" s="296"/>
      <c r="C123" s="577"/>
      <c r="D123" s="296"/>
      <c r="E123" s="296"/>
      <c r="F123" s="419"/>
      <c r="G123" s="419"/>
      <c r="H123" s="75"/>
      <c r="I123" s="628"/>
      <c r="J123" s="447"/>
      <c r="K123" s="792"/>
      <c r="L123" s="794"/>
    </row>
    <row r="124" spans="1:12" ht="14.5" hidden="1" customHeight="1" x14ac:dyDescent="0.35">
      <c r="A124" s="296"/>
      <c r="B124" s="296"/>
      <c r="C124" s="577"/>
      <c r="D124" s="296"/>
      <c r="E124" s="296"/>
      <c r="F124" s="419"/>
      <c r="G124" s="419"/>
      <c r="H124" s="75"/>
      <c r="I124" s="628"/>
      <c r="J124" s="447"/>
      <c r="K124" s="792"/>
      <c r="L124" s="794"/>
    </row>
    <row r="125" spans="1:12" ht="14.5" hidden="1" customHeight="1" x14ac:dyDescent="0.35">
      <c r="A125" s="296"/>
      <c r="B125" s="296"/>
      <c r="C125" s="577"/>
      <c r="D125" s="296"/>
      <c r="E125" s="296"/>
      <c r="F125" s="419"/>
      <c r="G125" s="419"/>
      <c r="H125" s="75"/>
      <c r="I125" s="628"/>
      <c r="J125" s="447"/>
      <c r="K125" s="792"/>
      <c r="L125" s="794"/>
    </row>
    <row r="126" spans="1:12" ht="14.5" hidden="1" customHeight="1" x14ac:dyDescent="0.35">
      <c r="A126" s="296"/>
      <c r="B126" s="296"/>
      <c r="C126" s="577"/>
      <c r="D126" s="296"/>
      <c r="E126" s="296"/>
      <c r="F126" s="419"/>
      <c r="G126" s="419"/>
      <c r="H126" s="75"/>
      <c r="I126" s="628"/>
      <c r="J126" s="447"/>
      <c r="K126" s="792"/>
      <c r="L126" s="794"/>
    </row>
    <row r="127" spans="1:12" ht="14.5" hidden="1" customHeight="1" x14ac:dyDescent="0.35">
      <c r="A127" s="296"/>
      <c r="B127" s="296"/>
      <c r="C127" s="577"/>
      <c r="D127" s="296"/>
      <c r="E127" s="296"/>
      <c r="F127" s="419"/>
      <c r="G127" s="419"/>
      <c r="H127" s="75"/>
      <c r="I127" s="628"/>
      <c r="J127" s="447"/>
      <c r="K127" s="792"/>
      <c r="L127" s="794"/>
    </row>
    <row r="128" spans="1:12" ht="14.5" hidden="1" customHeight="1" x14ac:dyDescent="0.35">
      <c r="A128" s="296"/>
      <c r="B128" s="296"/>
      <c r="C128" s="577"/>
      <c r="D128" s="296"/>
      <c r="E128" s="296"/>
      <c r="F128" s="419"/>
      <c r="G128" s="419"/>
      <c r="H128" s="75"/>
      <c r="I128" s="628"/>
      <c r="J128" s="447"/>
      <c r="K128" s="792"/>
      <c r="L128" s="794"/>
    </row>
    <row r="129" spans="1:13" ht="14.5" hidden="1" customHeight="1" x14ac:dyDescent="0.35">
      <c r="A129" s="296"/>
      <c r="B129" s="296"/>
      <c r="C129" s="577"/>
      <c r="D129" s="296"/>
      <c r="E129" s="296"/>
      <c r="F129" s="419"/>
      <c r="G129" s="419"/>
      <c r="H129" s="75"/>
      <c r="I129" s="628"/>
      <c r="J129" s="447"/>
      <c r="K129" s="792"/>
      <c r="L129" s="794"/>
    </row>
    <row r="130" spans="1:13" ht="14.5" hidden="1" customHeight="1" x14ac:dyDescent="0.35">
      <c r="A130" s="296"/>
      <c r="B130" s="296"/>
      <c r="C130" s="577"/>
      <c r="D130" s="296"/>
      <c r="E130" s="296"/>
      <c r="F130" s="419"/>
      <c r="G130" s="419"/>
      <c r="H130" s="75"/>
      <c r="I130" s="628"/>
      <c r="J130" s="447"/>
      <c r="K130" s="792"/>
      <c r="L130" s="794"/>
    </row>
    <row r="131" spans="1:13" ht="14.5" hidden="1" customHeight="1" x14ac:dyDescent="0.35">
      <c r="A131" s="296"/>
      <c r="B131" s="296"/>
      <c r="C131" s="577"/>
      <c r="D131" s="296"/>
      <c r="E131" s="296"/>
      <c r="F131" s="419"/>
      <c r="G131" s="419"/>
      <c r="H131" s="75"/>
      <c r="I131" s="628"/>
      <c r="J131" s="447"/>
      <c r="K131" s="792"/>
      <c r="L131" s="794"/>
    </row>
    <row r="132" spans="1:13" ht="14.5" hidden="1" customHeight="1" x14ac:dyDescent="0.35">
      <c r="A132" s="296"/>
      <c r="B132" s="296"/>
      <c r="C132" s="577"/>
      <c r="D132" s="296"/>
      <c r="E132" s="296"/>
      <c r="F132" s="419"/>
      <c r="G132" s="419"/>
      <c r="H132" s="75"/>
      <c r="I132" s="628"/>
      <c r="J132" s="447"/>
      <c r="K132" s="792"/>
      <c r="L132" s="794"/>
    </row>
    <row r="133" spans="1:13" ht="14.5" hidden="1" customHeight="1" x14ac:dyDescent="0.35">
      <c r="A133" s="296"/>
      <c r="B133" s="296"/>
      <c r="C133" s="577"/>
      <c r="D133" s="296"/>
      <c r="E133" s="296"/>
      <c r="F133" s="419"/>
      <c r="G133" s="419"/>
      <c r="H133" s="75"/>
      <c r="I133" s="628"/>
      <c r="J133" s="447"/>
      <c r="K133" s="792"/>
      <c r="L133" s="794"/>
      <c r="M133" s="375" t="s">
        <v>2359</v>
      </c>
    </row>
    <row r="134" spans="1:13" ht="14.5" hidden="1" customHeight="1" x14ac:dyDescent="0.35">
      <c r="A134" s="296"/>
      <c r="B134" s="296"/>
      <c r="C134" s="577"/>
      <c r="D134" s="296"/>
      <c r="E134" s="296"/>
      <c r="F134" s="419"/>
      <c r="G134" s="419"/>
      <c r="H134" s="75"/>
      <c r="I134" s="628"/>
      <c r="J134" s="447"/>
      <c r="K134" s="792"/>
      <c r="L134" s="794"/>
    </row>
    <row r="135" spans="1:13" ht="14.5" hidden="1" customHeight="1" x14ac:dyDescent="0.35">
      <c r="A135" s="296"/>
      <c r="B135" s="296"/>
      <c r="C135" s="578"/>
      <c r="D135" s="296"/>
      <c r="E135" s="296"/>
      <c r="F135" s="419"/>
      <c r="G135" s="419"/>
      <c r="H135" s="75"/>
      <c r="I135" s="628"/>
      <c r="J135" s="447"/>
      <c r="K135" s="792"/>
      <c r="L135" s="794"/>
      <c r="M135" s="375" t="s">
        <v>2358</v>
      </c>
    </row>
    <row r="136" spans="1:13" ht="14.5" hidden="1" customHeight="1" x14ac:dyDescent="0.35">
      <c r="A136" s="296"/>
      <c r="B136" s="296"/>
      <c r="C136" s="577"/>
      <c r="D136" s="296"/>
      <c r="E136" s="296"/>
      <c r="F136" s="419"/>
      <c r="G136" s="419"/>
      <c r="H136" s="75"/>
      <c r="I136" s="628"/>
      <c r="J136" s="447"/>
      <c r="K136" s="792"/>
      <c r="L136" s="794"/>
    </row>
    <row r="137" spans="1:13" ht="14.5" hidden="1" customHeight="1" x14ac:dyDescent="0.35">
      <c r="A137" s="296"/>
      <c r="B137" s="296"/>
      <c r="C137" s="577"/>
      <c r="D137" s="296"/>
      <c r="E137" s="296"/>
      <c r="F137" s="419"/>
      <c r="G137" s="419"/>
      <c r="H137" s="75"/>
      <c r="I137" s="628"/>
      <c r="J137" s="447"/>
      <c r="K137" s="792"/>
      <c r="L137" s="794"/>
    </row>
    <row r="138" spans="1:13" ht="15" hidden="1" customHeight="1" x14ac:dyDescent="0.35">
      <c r="A138" s="454"/>
      <c r="B138" s="448"/>
      <c r="C138" s="577"/>
      <c r="D138" s="448"/>
      <c r="E138" s="448"/>
      <c r="F138" s="449"/>
      <c r="G138" s="449"/>
      <c r="H138" s="450"/>
      <c r="I138" s="784"/>
      <c r="J138" s="451"/>
      <c r="K138" s="792"/>
      <c r="L138" s="794"/>
    </row>
    <row r="139" spans="1:13" ht="14.5" hidden="1" customHeight="1" x14ac:dyDescent="0.35">
      <c r="A139" s="456"/>
      <c r="B139" s="296"/>
      <c r="C139" s="577"/>
      <c r="D139" s="296"/>
      <c r="E139" s="296"/>
      <c r="F139" s="419"/>
      <c r="G139" s="419"/>
      <c r="H139" s="75"/>
      <c r="I139" s="628"/>
      <c r="J139" s="447"/>
      <c r="K139" s="792"/>
      <c r="L139" s="794"/>
    </row>
    <row r="140" spans="1:13" ht="14.5" hidden="1" customHeight="1" x14ac:dyDescent="0.35">
      <c r="A140" s="456"/>
      <c r="B140" s="296"/>
      <c r="C140" s="577"/>
      <c r="D140" s="296"/>
      <c r="E140" s="296"/>
      <c r="F140" s="419"/>
      <c r="G140" s="419"/>
      <c r="H140" s="75"/>
      <c r="I140" s="628"/>
      <c r="J140" s="447"/>
      <c r="K140" s="792"/>
      <c r="L140" s="794"/>
    </row>
    <row r="141" spans="1:13" ht="14.5" hidden="1" customHeight="1" x14ac:dyDescent="0.35">
      <c r="A141" s="456"/>
      <c r="B141" s="296"/>
      <c r="C141" s="577"/>
      <c r="D141" s="296"/>
      <c r="E141" s="296"/>
      <c r="F141" s="419"/>
      <c r="G141" s="419"/>
      <c r="H141" s="75"/>
      <c r="I141" s="628"/>
      <c r="J141" s="447"/>
      <c r="K141" s="792"/>
      <c r="L141" s="794"/>
    </row>
    <row r="142" spans="1:13" ht="14.5" hidden="1" customHeight="1" x14ac:dyDescent="0.35">
      <c r="A142" s="456"/>
      <c r="B142" s="296"/>
      <c r="C142" s="577"/>
      <c r="D142" s="296"/>
      <c r="E142" s="296"/>
      <c r="F142" s="419"/>
      <c r="G142" s="419"/>
      <c r="H142" s="75"/>
      <c r="I142" s="628"/>
      <c r="J142" s="447"/>
      <c r="K142" s="792"/>
      <c r="L142" s="794"/>
    </row>
    <row r="143" spans="1:13" ht="14.5" hidden="1" customHeight="1" x14ac:dyDescent="0.35">
      <c r="A143" s="456"/>
      <c r="B143" s="296"/>
      <c r="C143" s="577"/>
      <c r="D143" s="296"/>
      <c r="E143" s="296"/>
      <c r="F143" s="419"/>
      <c r="G143" s="419"/>
      <c r="H143" s="75"/>
      <c r="I143" s="628"/>
      <c r="J143" s="447"/>
      <c r="K143" s="792"/>
      <c r="L143" s="794"/>
    </row>
    <row r="144" spans="1:13" ht="14.5" hidden="1" customHeight="1" x14ac:dyDescent="0.35">
      <c r="A144" s="456"/>
      <c r="B144" s="296"/>
      <c r="C144" s="577"/>
      <c r="D144" s="296"/>
      <c r="E144" s="296"/>
      <c r="F144" s="419"/>
      <c r="G144" s="419"/>
      <c r="H144" s="75"/>
      <c r="I144" s="628"/>
      <c r="J144" s="447"/>
      <c r="K144" s="792"/>
      <c r="L144" s="794"/>
    </row>
    <row r="145" spans="1:12" ht="14.5" hidden="1" customHeight="1" x14ac:dyDescent="0.35">
      <c r="A145" s="456"/>
      <c r="B145" s="296"/>
      <c r="C145" s="577"/>
      <c r="D145" s="296"/>
      <c r="E145" s="296"/>
      <c r="F145" s="419"/>
      <c r="G145" s="419"/>
      <c r="H145" s="75"/>
      <c r="I145" s="628"/>
      <c r="J145" s="447"/>
      <c r="K145" s="792"/>
      <c r="L145" s="794"/>
    </row>
    <row r="146" spans="1:12" ht="14.5" hidden="1" customHeight="1" x14ac:dyDescent="0.35">
      <c r="A146" s="456"/>
      <c r="B146" s="296"/>
      <c r="C146" s="577"/>
      <c r="D146" s="296"/>
      <c r="E146" s="296"/>
      <c r="F146" s="419"/>
      <c r="G146" s="419"/>
      <c r="H146" s="75"/>
      <c r="I146" s="628"/>
      <c r="J146" s="447"/>
      <c r="K146" s="792"/>
      <c r="L146" s="794"/>
    </row>
    <row r="147" spans="1:12" ht="14.5" hidden="1" customHeight="1" x14ac:dyDescent="0.35">
      <c r="A147" s="456"/>
      <c r="B147" s="296"/>
      <c r="C147" s="577"/>
      <c r="D147" s="296"/>
      <c r="E147" s="296"/>
      <c r="F147" s="419"/>
      <c r="G147" s="419"/>
      <c r="H147" s="75"/>
      <c r="I147" s="628"/>
      <c r="J147" s="447"/>
      <c r="K147" s="792"/>
      <c r="L147" s="794"/>
    </row>
    <row r="148" spans="1:12" ht="14.5" hidden="1" customHeight="1" x14ac:dyDescent="0.35">
      <c r="A148" s="456"/>
      <c r="B148" s="296"/>
      <c r="C148" s="577"/>
      <c r="D148" s="296"/>
      <c r="E148" s="296"/>
      <c r="F148" s="419"/>
      <c r="G148" s="419"/>
      <c r="H148" s="75"/>
      <c r="I148" s="628"/>
      <c r="J148" s="447"/>
      <c r="K148" s="792"/>
      <c r="L148" s="794"/>
    </row>
    <row r="149" spans="1:12" ht="14.5" hidden="1" customHeight="1" x14ac:dyDescent="0.35">
      <c r="A149" s="456"/>
      <c r="B149" s="296"/>
      <c r="C149" s="577"/>
      <c r="D149" s="296"/>
      <c r="E149" s="296"/>
      <c r="F149" s="419"/>
      <c r="G149" s="419"/>
      <c r="H149" s="75"/>
      <c r="I149" s="628"/>
      <c r="J149" s="447"/>
      <c r="K149" s="792"/>
      <c r="L149" s="794"/>
    </row>
    <row r="150" spans="1:12" ht="14.5" hidden="1" customHeight="1" x14ac:dyDescent="0.35">
      <c r="A150" s="456"/>
      <c r="B150" s="296"/>
      <c r="C150" s="577"/>
      <c r="D150" s="296"/>
      <c r="E150" s="296"/>
      <c r="F150" s="419"/>
      <c r="G150" s="419"/>
      <c r="H150" s="75"/>
      <c r="I150" s="628"/>
      <c r="J150" s="447"/>
      <c r="K150" s="792"/>
      <c r="L150" s="794"/>
    </row>
    <row r="151" spans="1:12" ht="14.5" hidden="1" customHeight="1" x14ac:dyDescent="0.35">
      <c r="A151" s="456"/>
      <c r="B151" s="296"/>
      <c r="C151" s="577"/>
      <c r="D151" s="296"/>
      <c r="E151" s="296"/>
      <c r="F151" s="419"/>
      <c r="G151" s="419"/>
      <c r="H151" s="75"/>
      <c r="I151" s="628"/>
      <c r="J151" s="447"/>
      <c r="K151" s="792"/>
      <c r="L151" s="794"/>
    </row>
    <row r="152" spans="1:12" ht="14.5" hidden="1" customHeight="1" x14ac:dyDescent="0.35">
      <c r="A152" s="456"/>
      <c r="B152" s="296"/>
      <c r="C152" s="577"/>
      <c r="D152" s="296"/>
      <c r="E152" s="296"/>
      <c r="F152" s="419"/>
      <c r="G152" s="419"/>
      <c r="H152" s="75"/>
      <c r="I152" s="628"/>
      <c r="J152" s="447"/>
      <c r="K152" s="792"/>
      <c r="L152" s="794"/>
    </row>
    <row r="153" spans="1:12" ht="14.5" hidden="1" customHeight="1" x14ac:dyDescent="0.35">
      <c r="A153" s="456"/>
      <c r="B153" s="296"/>
      <c r="C153" s="577"/>
      <c r="D153" s="296"/>
      <c r="E153" s="296"/>
      <c r="F153" s="419"/>
      <c r="G153" s="419"/>
      <c r="H153" s="75"/>
      <c r="I153" s="628"/>
      <c r="J153" s="447"/>
      <c r="K153" s="792"/>
      <c r="L153" s="794"/>
    </row>
    <row r="154" spans="1:12" ht="14.5" hidden="1" customHeight="1" x14ac:dyDescent="0.35">
      <c r="A154" s="456"/>
      <c r="B154" s="296"/>
      <c r="C154" s="577"/>
      <c r="D154" s="296"/>
      <c r="E154" s="296"/>
      <c r="F154" s="419"/>
      <c r="G154" s="419"/>
      <c r="H154" s="75"/>
      <c r="I154" s="628"/>
      <c r="J154" s="447"/>
      <c r="K154" s="792"/>
      <c r="L154" s="794"/>
    </row>
    <row r="155" spans="1:12" ht="14.5" hidden="1" customHeight="1" x14ac:dyDescent="0.35">
      <c r="A155" s="456"/>
      <c r="B155" s="296"/>
      <c r="C155" s="577"/>
      <c r="D155" s="296"/>
      <c r="E155" s="296"/>
      <c r="F155" s="419"/>
      <c r="G155" s="419"/>
      <c r="H155" s="75"/>
      <c r="I155" s="628"/>
      <c r="J155" s="447"/>
      <c r="K155" s="792"/>
      <c r="L155" s="794"/>
    </row>
    <row r="156" spans="1:12" ht="14.5" hidden="1" customHeight="1" x14ac:dyDescent="0.35">
      <c r="A156" s="456"/>
      <c r="B156" s="296"/>
      <c r="C156" s="577"/>
      <c r="D156" s="296"/>
      <c r="E156" s="296"/>
      <c r="F156" s="419"/>
      <c r="G156" s="419"/>
      <c r="H156" s="75"/>
      <c r="I156" s="628"/>
      <c r="J156" s="447"/>
      <c r="K156" s="792"/>
      <c r="L156" s="794"/>
    </row>
    <row r="157" spans="1:12" ht="14.5" hidden="1" customHeight="1" x14ac:dyDescent="0.35">
      <c r="A157" s="456"/>
      <c r="B157" s="296"/>
      <c r="C157" s="577"/>
      <c r="D157" s="296"/>
      <c r="E157" s="296"/>
      <c r="F157" s="419"/>
      <c r="G157" s="419"/>
      <c r="H157" s="75"/>
      <c r="I157" s="628"/>
      <c r="J157" s="447"/>
      <c r="K157" s="792"/>
      <c r="L157" s="794"/>
    </row>
    <row r="158" spans="1:12" ht="14.5" hidden="1" customHeight="1" x14ac:dyDescent="0.35">
      <c r="A158" s="456"/>
      <c r="B158" s="296"/>
      <c r="C158" s="577"/>
      <c r="D158" s="296"/>
      <c r="E158" s="296"/>
      <c r="F158" s="419"/>
      <c r="G158" s="419"/>
      <c r="H158" s="75"/>
      <c r="I158" s="628"/>
      <c r="J158" s="447"/>
      <c r="K158" s="792"/>
      <c r="L158" s="794"/>
    </row>
    <row r="159" spans="1:12" ht="14.5" hidden="1" customHeight="1" x14ac:dyDescent="0.35">
      <c r="A159" s="456"/>
      <c r="B159" s="296"/>
      <c r="C159" s="577"/>
      <c r="D159" s="296"/>
      <c r="E159" s="296"/>
      <c r="F159" s="419"/>
      <c r="G159" s="419"/>
      <c r="H159" s="75"/>
      <c r="I159" s="628"/>
      <c r="J159" s="447"/>
      <c r="K159" s="792"/>
      <c r="L159" s="794"/>
    </row>
    <row r="160" spans="1:12" ht="14.5" hidden="1" customHeight="1" x14ac:dyDescent="0.35">
      <c r="A160" s="456"/>
      <c r="B160" s="296"/>
      <c r="C160" s="577"/>
      <c r="D160" s="296"/>
      <c r="E160" s="296"/>
      <c r="F160" s="419"/>
      <c r="G160" s="419"/>
      <c r="H160" s="75"/>
      <c r="I160" s="628"/>
      <c r="J160" s="447"/>
      <c r="K160" s="792"/>
      <c r="L160" s="794"/>
    </row>
    <row r="161" spans="1:12" ht="14.5" hidden="1" customHeight="1" x14ac:dyDescent="0.35">
      <c r="A161" s="456"/>
      <c r="B161" s="296"/>
      <c r="C161" s="577"/>
      <c r="D161" s="296"/>
      <c r="E161" s="296"/>
      <c r="F161" s="419"/>
      <c r="G161" s="419"/>
      <c r="H161" s="75"/>
      <c r="I161" s="628"/>
      <c r="J161" s="447"/>
      <c r="K161" s="792"/>
      <c r="L161" s="794"/>
    </row>
    <row r="162" spans="1:12" ht="14.5" hidden="1" customHeight="1" x14ac:dyDescent="0.35">
      <c r="A162" s="456"/>
      <c r="B162" s="296"/>
      <c r="C162" s="456"/>
      <c r="D162" s="296"/>
      <c r="E162" s="296"/>
      <c r="F162" s="419"/>
      <c r="G162" s="419"/>
      <c r="H162" s="75"/>
      <c r="I162" s="628"/>
      <c r="J162" s="447"/>
      <c r="K162" s="792"/>
      <c r="L162" s="794"/>
    </row>
    <row r="163" spans="1:12" ht="14.5" hidden="1" customHeight="1" x14ac:dyDescent="0.35">
      <c r="A163" s="456"/>
      <c r="B163" s="296"/>
      <c r="C163" s="456"/>
      <c r="D163" s="296"/>
      <c r="E163" s="296"/>
      <c r="F163" s="419"/>
      <c r="G163" s="419"/>
      <c r="H163" s="75"/>
      <c r="I163" s="628"/>
      <c r="J163" s="447"/>
      <c r="K163" s="792"/>
      <c r="L163" s="794"/>
    </row>
    <row r="164" spans="1:12" ht="14.5" hidden="1" customHeight="1" x14ac:dyDescent="0.35">
      <c r="A164" s="456"/>
      <c r="B164" s="296"/>
      <c r="C164" s="456"/>
      <c r="D164" s="296"/>
      <c r="E164" s="296"/>
      <c r="F164" s="419"/>
      <c r="G164" s="419"/>
      <c r="H164" s="75"/>
      <c r="I164" s="628"/>
      <c r="J164" s="447"/>
      <c r="K164" s="792"/>
      <c r="L164" s="794"/>
    </row>
    <row r="165" spans="1:12" ht="14.5" hidden="1" customHeight="1" x14ac:dyDescent="0.35">
      <c r="A165" s="456"/>
      <c r="B165" s="296"/>
      <c r="C165" s="456"/>
      <c r="D165" s="296"/>
      <c r="E165" s="296"/>
      <c r="F165" s="419"/>
      <c r="G165" s="419"/>
      <c r="H165" s="75"/>
      <c r="I165" s="628"/>
      <c r="J165" s="447"/>
      <c r="K165" s="792"/>
      <c r="L165" s="794"/>
    </row>
    <row r="166" spans="1:12" ht="14.5" hidden="1" customHeight="1" x14ac:dyDescent="0.35">
      <c r="A166" s="456"/>
      <c r="B166" s="296"/>
      <c r="C166" s="456"/>
      <c r="D166" s="296"/>
      <c r="E166" s="296"/>
      <c r="F166" s="419"/>
      <c r="G166" s="419"/>
      <c r="H166" s="75"/>
      <c r="I166" s="628"/>
      <c r="J166" s="447"/>
      <c r="K166" s="792"/>
      <c r="L166" s="794"/>
    </row>
    <row r="167" spans="1:12" ht="14.5" hidden="1" customHeight="1" x14ac:dyDescent="0.35">
      <c r="A167" s="456"/>
      <c r="B167" s="296"/>
      <c r="C167" s="456"/>
      <c r="D167" s="296"/>
      <c r="E167" s="296"/>
      <c r="F167" s="419"/>
      <c r="G167" s="419"/>
      <c r="H167" s="75"/>
      <c r="I167" s="628"/>
      <c r="J167" s="447"/>
      <c r="K167" s="792"/>
      <c r="L167" s="794"/>
    </row>
    <row r="168" spans="1:12" ht="14.5" hidden="1" customHeight="1" x14ac:dyDescent="0.35">
      <c r="A168" s="456"/>
      <c r="B168" s="296"/>
      <c r="C168" s="456"/>
      <c r="D168" s="296"/>
      <c r="E168" s="296"/>
      <c r="F168" s="419"/>
      <c r="G168" s="419"/>
      <c r="H168" s="75"/>
      <c r="I168" s="628"/>
      <c r="J168" s="447"/>
      <c r="K168" s="792"/>
      <c r="L168" s="794"/>
    </row>
    <row r="169" spans="1:12" ht="14.5" hidden="1" customHeight="1" x14ac:dyDescent="0.35">
      <c r="A169" s="456"/>
      <c r="B169" s="296"/>
      <c r="C169" s="456"/>
      <c r="D169" s="296"/>
      <c r="E169" s="296"/>
      <c r="F169" s="419"/>
      <c r="G169" s="419"/>
      <c r="H169" s="75"/>
      <c r="I169" s="628"/>
      <c r="J169" s="447"/>
      <c r="K169" s="792"/>
      <c r="L169" s="794"/>
    </row>
    <row r="170" spans="1:12" ht="14.5" hidden="1" customHeight="1" x14ac:dyDescent="0.35">
      <c r="A170" s="456"/>
      <c r="B170" s="296"/>
      <c r="C170" s="456"/>
      <c r="D170" s="296"/>
      <c r="E170" s="296"/>
      <c r="F170" s="419"/>
      <c r="G170" s="419"/>
      <c r="H170" s="75"/>
      <c r="I170" s="628"/>
      <c r="J170" s="447"/>
      <c r="K170" s="792"/>
      <c r="L170" s="794"/>
    </row>
    <row r="171" spans="1:12" ht="14.5" hidden="1" customHeight="1" x14ac:dyDescent="0.35">
      <c r="A171" s="456"/>
      <c r="B171" s="296"/>
      <c r="C171" s="456"/>
      <c r="D171" s="296"/>
      <c r="E171" s="296"/>
      <c r="F171" s="419"/>
      <c r="G171" s="419"/>
      <c r="H171" s="75"/>
      <c r="I171" s="628"/>
      <c r="J171" s="447"/>
      <c r="K171" s="792"/>
      <c r="L171" s="794"/>
    </row>
    <row r="172" spans="1:12" ht="14.5" hidden="1" customHeight="1" x14ac:dyDescent="0.35">
      <c r="A172" s="456"/>
      <c r="B172" s="296"/>
      <c r="C172" s="456"/>
      <c r="D172" s="296"/>
      <c r="E172" s="296"/>
      <c r="F172" s="419"/>
      <c r="G172" s="419"/>
      <c r="H172" s="75"/>
      <c r="I172" s="628"/>
      <c r="J172" s="447"/>
      <c r="K172" s="792"/>
      <c r="L172" s="794"/>
    </row>
    <row r="173" spans="1:12" ht="14.5" hidden="1" customHeight="1" x14ac:dyDescent="0.35">
      <c r="A173" s="456"/>
      <c r="B173" s="296"/>
      <c r="C173" s="456"/>
      <c r="D173" s="296"/>
      <c r="E173" s="296"/>
      <c r="F173" s="419"/>
      <c r="G173" s="419"/>
      <c r="H173" s="75"/>
      <c r="I173" s="628"/>
      <c r="J173" s="447"/>
      <c r="K173" s="792"/>
      <c r="L173" s="794"/>
    </row>
    <row r="174" spans="1:12" ht="14.5" hidden="1" customHeight="1" x14ac:dyDescent="0.35">
      <c r="A174" s="456"/>
      <c r="B174" s="296"/>
      <c r="C174" s="456"/>
      <c r="D174" s="296"/>
      <c r="E174" s="296"/>
      <c r="F174" s="419"/>
      <c r="G174" s="419"/>
      <c r="H174" s="75"/>
      <c r="I174" s="628"/>
      <c r="J174" s="447"/>
      <c r="K174" s="792"/>
      <c r="L174" s="794"/>
    </row>
    <row r="175" spans="1:12" ht="14.5" hidden="1" customHeight="1" x14ac:dyDescent="0.35">
      <c r="A175" s="456"/>
      <c r="B175" s="296"/>
      <c r="C175" s="456"/>
      <c r="D175" s="296"/>
      <c r="E175" s="296"/>
      <c r="F175" s="419"/>
      <c r="G175" s="419"/>
      <c r="H175" s="75"/>
      <c r="I175" s="628"/>
      <c r="J175" s="447"/>
      <c r="K175" s="792"/>
      <c r="L175" s="794"/>
    </row>
    <row r="176" spans="1:12" ht="14.5" hidden="1" customHeight="1" x14ac:dyDescent="0.35">
      <c r="A176" s="456"/>
      <c r="B176" s="296"/>
      <c r="C176" s="456"/>
      <c r="D176" s="296"/>
      <c r="E176" s="296"/>
      <c r="F176" s="419"/>
      <c r="G176" s="419"/>
      <c r="H176" s="75"/>
      <c r="I176" s="628"/>
      <c r="J176" s="447"/>
      <c r="K176" s="792"/>
      <c r="L176" s="794"/>
    </row>
    <row r="177" spans="1:12" ht="14.5" hidden="1" customHeight="1" x14ac:dyDescent="0.35">
      <c r="A177" s="456"/>
      <c r="B177" s="296"/>
      <c r="C177" s="456"/>
      <c r="D177" s="296"/>
      <c r="E177" s="296"/>
      <c r="F177" s="419"/>
      <c r="G177" s="419"/>
      <c r="H177" s="75"/>
      <c r="I177" s="628"/>
      <c r="J177" s="447"/>
      <c r="K177" s="792"/>
      <c r="L177" s="794"/>
    </row>
    <row r="178" spans="1:12" ht="14.5" hidden="1" customHeight="1" x14ac:dyDescent="0.35">
      <c r="A178" s="456"/>
      <c r="B178" s="296"/>
      <c r="C178" s="456"/>
      <c r="D178" s="296"/>
      <c r="E178" s="296"/>
      <c r="F178" s="419"/>
      <c r="G178" s="419"/>
      <c r="H178" s="75"/>
      <c r="I178" s="628"/>
      <c r="J178" s="447"/>
      <c r="K178" s="792"/>
      <c r="L178" s="794"/>
    </row>
    <row r="179" spans="1:12" ht="3.75" hidden="1" customHeight="1" x14ac:dyDescent="0.35">
      <c r="A179" s="454"/>
      <c r="B179" s="448"/>
      <c r="C179" s="454"/>
      <c r="D179" s="448"/>
      <c r="E179" s="448"/>
      <c r="F179" s="449"/>
      <c r="G179" s="449"/>
      <c r="H179" s="450"/>
      <c r="I179" s="784"/>
      <c r="J179" s="451"/>
      <c r="K179" s="792"/>
      <c r="L179" s="794"/>
    </row>
    <row r="180" spans="1:12" ht="14.5" hidden="1" customHeight="1" x14ac:dyDescent="0.35">
      <c r="A180" s="456"/>
      <c r="B180" s="296"/>
      <c r="C180" s="457"/>
      <c r="D180" s="296"/>
      <c r="E180" s="296"/>
      <c r="F180" s="419"/>
      <c r="G180" s="419"/>
      <c r="H180" s="75"/>
      <c r="I180" s="628"/>
      <c r="J180" s="447"/>
      <c r="K180" s="792"/>
      <c r="L180" s="794"/>
    </row>
    <row r="181" spans="1:12" ht="14.5" hidden="1" customHeight="1" x14ac:dyDescent="0.35">
      <c r="A181" s="456"/>
      <c r="B181" s="296"/>
      <c r="C181" s="457"/>
      <c r="D181" s="296"/>
      <c r="E181" s="296"/>
      <c r="F181" s="419"/>
      <c r="G181" s="419"/>
      <c r="H181" s="75"/>
      <c r="I181" s="628"/>
      <c r="J181" s="447"/>
      <c r="K181" s="792"/>
      <c r="L181" s="794"/>
    </row>
    <row r="182" spans="1:12" ht="14.5" hidden="1" customHeight="1" x14ac:dyDescent="0.35">
      <c r="A182" s="456"/>
      <c r="B182" s="296"/>
      <c r="C182" s="457"/>
      <c r="D182" s="296"/>
      <c r="E182" s="296"/>
      <c r="F182" s="419"/>
      <c r="G182" s="419"/>
      <c r="H182" s="75"/>
      <c r="I182" s="628"/>
      <c r="J182" s="447"/>
      <c r="K182" s="792"/>
      <c r="L182" s="794"/>
    </row>
    <row r="183" spans="1:12" ht="14.5" hidden="1" customHeight="1" x14ac:dyDescent="0.35">
      <c r="A183" s="456"/>
      <c r="B183" s="296"/>
      <c r="C183" s="456"/>
      <c r="D183" s="296"/>
      <c r="E183" s="296"/>
      <c r="F183" s="419"/>
      <c r="G183" s="419"/>
      <c r="H183" s="75"/>
      <c r="I183" s="628"/>
      <c r="J183" s="447"/>
      <c r="K183" s="792"/>
      <c r="L183" s="794"/>
    </row>
    <row r="184" spans="1:12" ht="14.5" hidden="1" customHeight="1" x14ac:dyDescent="0.35">
      <c r="A184" s="456"/>
      <c r="B184" s="296"/>
      <c r="C184" s="456"/>
      <c r="D184" s="296"/>
      <c r="E184" s="296"/>
      <c r="F184" s="419"/>
      <c r="G184" s="419"/>
      <c r="H184" s="75"/>
      <c r="I184" s="628"/>
      <c r="J184" s="447"/>
      <c r="K184" s="792"/>
      <c r="L184" s="794"/>
    </row>
    <row r="185" spans="1:12" ht="14.5" hidden="1" customHeight="1" x14ac:dyDescent="0.35">
      <c r="A185" s="456"/>
      <c r="B185" s="296"/>
      <c r="C185" s="456"/>
      <c r="D185" s="296"/>
      <c r="E185" s="296"/>
      <c r="F185" s="419"/>
      <c r="G185" s="419"/>
      <c r="H185" s="75"/>
      <c r="I185" s="628"/>
      <c r="J185" s="447"/>
      <c r="K185" s="792"/>
      <c r="L185" s="794"/>
    </row>
    <row r="186" spans="1:12" ht="14.5" hidden="1" customHeight="1" x14ac:dyDescent="0.35">
      <c r="A186" s="456"/>
      <c r="B186" s="296"/>
      <c r="C186" s="456"/>
      <c r="D186" s="296"/>
      <c r="E186" s="296"/>
      <c r="F186" s="419"/>
      <c r="G186" s="419"/>
      <c r="H186" s="75"/>
      <c r="I186" s="628"/>
      <c r="J186" s="447"/>
      <c r="K186" s="792"/>
      <c r="L186" s="794"/>
    </row>
    <row r="187" spans="1:12" ht="14.5" hidden="1" customHeight="1" x14ac:dyDescent="0.35">
      <c r="A187" s="456"/>
      <c r="B187" s="296"/>
      <c r="C187" s="456"/>
      <c r="D187" s="296"/>
      <c r="E187" s="296"/>
      <c r="F187" s="419"/>
      <c r="G187" s="419"/>
      <c r="H187" s="75"/>
      <c r="I187" s="628"/>
      <c r="J187" s="447"/>
      <c r="K187" s="792"/>
      <c r="L187" s="794"/>
    </row>
    <row r="188" spans="1:12" ht="14.5" hidden="1" customHeight="1" x14ac:dyDescent="0.35">
      <c r="A188" s="456"/>
      <c r="B188" s="296"/>
      <c r="C188" s="456"/>
      <c r="D188" s="296"/>
      <c r="E188" s="296"/>
      <c r="F188" s="419"/>
      <c r="G188" s="419"/>
      <c r="H188" s="75"/>
      <c r="I188" s="628"/>
      <c r="J188" s="447"/>
      <c r="K188" s="792"/>
      <c r="L188" s="794"/>
    </row>
    <row r="189" spans="1:12" ht="14.5" hidden="1" customHeight="1" x14ac:dyDescent="0.35">
      <c r="A189" s="456"/>
      <c r="B189" s="296"/>
      <c r="C189" s="456"/>
      <c r="D189" s="296"/>
      <c r="E189" s="296"/>
      <c r="F189" s="419"/>
      <c r="G189" s="419"/>
      <c r="H189" s="75"/>
      <c r="I189" s="628"/>
      <c r="J189" s="447"/>
      <c r="K189" s="792"/>
      <c r="L189" s="794"/>
    </row>
    <row r="190" spans="1:12" ht="14.5" hidden="1" customHeight="1" x14ac:dyDescent="0.35">
      <c r="A190" s="456"/>
      <c r="B190" s="296"/>
      <c r="C190" s="456"/>
      <c r="D190" s="296"/>
      <c r="E190" s="296"/>
      <c r="F190" s="419"/>
      <c r="G190" s="419"/>
      <c r="H190" s="75"/>
      <c r="I190" s="628"/>
      <c r="J190" s="447"/>
      <c r="K190" s="792"/>
      <c r="L190" s="794"/>
    </row>
    <row r="191" spans="1:12" ht="14.5" hidden="1" customHeight="1" x14ac:dyDescent="0.35">
      <c r="A191" s="456"/>
      <c r="B191" s="296"/>
      <c r="C191" s="456"/>
      <c r="D191" s="296"/>
      <c r="E191" s="296"/>
      <c r="F191" s="419"/>
      <c r="G191" s="419"/>
      <c r="H191" s="75"/>
      <c r="I191" s="628"/>
      <c r="J191" s="447"/>
      <c r="K191" s="792"/>
      <c r="L191" s="794"/>
    </row>
    <row r="192" spans="1:12" ht="14.5" hidden="1" customHeight="1" x14ac:dyDescent="0.35">
      <c r="A192" s="456"/>
      <c r="B192" s="296"/>
      <c r="C192" s="456"/>
      <c r="D192" s="296"/>
      <c r="E192" s="296"/>
      <c r="F192" s="419"/>
      <c r="G192" s="419"/>
      <c r="H192" s="75"/>
      <c r="I192" s="628"/>
      <c r="J192" s="447"/>
      <c r="K192" s="792"/>
      <c r="L192" s="794"/>
    </row>
    <row r="193" spans="1:12" ht="14.5" hidden="1" customHeight="1" x14ac:dyDescent="0.35">
      <c r="A193" s="456"/>
      <c r="B193" s="296"/>
      <c r="C193" s="456"/>
      <c r="D193" s="296"/>
      <c r="E193" s="296"/>
      <c r="F193" s="419"/>
      <c r="G193" s="419"/>
      <c r="H193" s="75"/>
      <c r="I193" s="628"/>
      <c r="J193" s="447"/>
      <c r="K193" s="792"/>
      <c r="L193" s="794"/>
    </row>
    <row r="194" spans="1:12" ht="14.5" hidden="1" customHeight="1" x14ac:dyDescent="0.35">
      <c r="A194" s="456"/>
      <c r="B194" s="296"/>
      <c r="C194" s="456"/>
      <c r="D194" s="296"/>
      <c r="E194" s="296"/>
      <c r="F194" s="419"/>
      <c r="G194" s="419"/>
      <c r="H194" s="75"/>
      <c r="I194" s="628"/>
      <c r="J194" s="447"/>
      <c r="K194" s="792"/>
      <c r="L194" s="794"/>
    </row>
    <row r="195" spans="1:12" ht="14.5" hidden="1" customHeight="1" x14ac:dyDescent="0.35">
      <c r="A195" s="456"/>
      <c r="B195" s="296"/>
      <c r="C195" s="456"/>
      <c r="D195" s="296"/>
      <c r="E195" s="296"/>
      <c r="F195" s="419"/>
      <c r="G195" s="419"/>
      <c r="H195" s="75"/>
      <c r="I195" s="628"/>
      <c r="J195" s="447"/>
      <c r="K195" s="792"/>
      <c r="L195" s="794"/>
    </row>
    <row r="196" spans="1:12" ht="14.5" hidden="1" customHeight="1" x14ac:dyDescent="0.35">
      <c r="A196" s="456"/>
      <c r="B196" s="296"/>
      <c r="C196" s="456"/>
      <c r="D196" s="296"/>
      <c r="E196" s="296"/>
      <c r="F196" s="419"/>
      <c r="G196" s="419"/>
      <c r="H196" s="75"/>
      <c r="I196" s="628"/>
      <c r="J196" s="447"/>
      <c r="K196" s="792"/>
      <c r="L196" s="794"/>
    </row>
    <row r="197" spans="1:12" ht="14.5" hidden="1" customHeight="1" x14ac:dyDescent="0.35">
      <c r="A197" s="456"/>
      <c r="B197" s="296"/>
      <c r="C197" s="456"/>
      <c r="D197" s="296"/>
      <c r="E197" s="296"/>
      <c r="F197" s="419"/>
      <c r="G197" s="419"/>
      <c r="H197" s="75"/>
      <c r="I197" s="628"/>
      <c r="J197" s="447"/>
      <c r="K197" s="792"/>
      <c r="L197" s="794"/>
    </row>
    <row r="198" spans="1:12" ht="3.75" hidden="1" customHeight="1" x14ac:dyDescent="0.35">
      <c r="A198" s="454"/>
      <c r="B198" s="448"/>
      <c r="C198" s="454"/>
      <c r="D198" s="448"/>
      <c r="E198" s="448"/>
      <c r="F198" s="449"/>
      <c r="G198" s="449"/>
      <c r="H198" s="450"/>
      <c r="I198" s="784"/>
      <c r="J198" s="451"/>
      <c r="K198" s="792"/>
      <c r="L198" s="794"/>
    </row>
    <row r="199" spans="1:12" ht="14.5" hidden="1" customHeight="1" x14ac:dyDescent="0.35">
      <c r="A199" s="456"/>
      <c r="B199" s="296"/>
      <c r="C199" s="456"/>
      <c r="D199" s="296"/>
      <c r="E199" s="296"/>
      <c r="F199" s="419"/>
      <c r="G199" s="419"/>
      <c r="H199" s="75"/>
      <c r="I199" s="628"/>
      <c r="J199" s="447"/>
      <c r="K199" s="792"/>
      <c r="L199" s="794"/>
    </row>
    <row r="200" spans="1:12" ht="14.5" hidden="1" customHeight="1" x14ac:dyDescent="0.35">
      <c r="A200" s="456"/>
      <c r="B200" s="296"/>
      <c r="C200" s="456"/>
      <c r="D200" s="296"/>
      <c r="E200" s="296"/>
      <c r="F200" s="419"/>
      <c r="G200" s="419"/>
      <c r="H200" s="75"/>
      <c r="I200" s="628"/>
      <c r="J200" s="447"/>
      <c r="K200" s="792"/>
      <c r="L200" s="794"/>
    </row>
    <row r="201" spans="1:12" ht="14.5" hidden="1" customHeight="1" x14ac:dyDescent="0.35">
      <c r="A201" s="456"/>
      <c r="B201" s="296"/>
      <c r="C201" s="456"/>
      <c r="D201" s="296"/>
      <c r="E201" s="296"/>
      <c r="F201" s="419"/>
      <c r="G201" s="419"/>
      <c r="H201" s="75"/>
      <c r="I201" s="628"/>
      <c r="J201" s="447"/>
      <c r="K201" s="792"/>
      <c r="L201" s="794"/>
    </row>
    <row r="202" spans="1:12" ht="14.5" hidden="1" customHeight="1" x14ac:dyDescent="0.35">
      <c r="A202" s="456"/>
      <c r="B202" s="296"/>
      <c r="C202" s="456"/>
      <c r="D202" s="296"/>
      <c r="E202" s="296"/>
      <c r="F202" s="419"/>
      <c r="G202" s="419"/>
      <c r="H202" s="75"/>
      <c r="I202" s="628"/>
      <c r="J202" s="447"/>
      <c r="K202" s="792"/>
      <c r="L202" s="794"/>
    </row>
    <row r="203" spans="1:12" ht="14.5" hidden="1" customHeight="1" x14ac:dyDescent="0.35">
      <c r="A203" s="456"/>
      <c r="B203" s="296"/>
      <c r="C203" s="456"/>
      <c r="D203" s="296"/>
      <c r="E203" s="296"/>
      <c r="F203" s="419"/>
      <c r="G203" s="419"/>
      <c r="H203" s="75"/>
      <c r="I203" s="628"/>
      <c r="J203" s="447"/>
      <c r="K203" s="792"/>
      <c r="L203" s="794"/>
    </row>
    <row r="204" spans="1:12" ht="14.5" hidden="1" customHeight="1" x14ac:dyDescent="0.35">
      <c r="A204" s="456"/>
      <c r="B204" s="296"/>
      <c r="C204" s="456"/>
      <c r="D204" s="296"/>
      <c r="E204" s="296"/>
      <c r="F204" s="419"/>
      <c r="G204" s="419"/>
      <c r="H204" s="75"/>
      <c r="I204" s="628"/>
      <c r="J204" s="447"/>
      <c r="K204" s="792"/>
      <c r="L204" s="794"/>
    </row>
    <row r="205" spans="1:12" ht="14.5" hidden="1" customHeight="1" x14ac:dyDescent="0.35">
      <c r="A205" s="456"/>
      <c r="B205" s="296"/>
      <c r="C205" s="456"/>
      <c r="D205" s="296"/>
      <c r="E205" s="296"/>
      <c r="F205" s="419"/>
      <c r="G205" s="419"/>
      <c r="H205" s="75"/>
      <c r="I205" s="628"/>
      <c r="J205" s="447"/>
      <c r="K205" s="792"/>
      <c r="L205" s="794"/>
    </row>
    <row r="206" spans="1:12" ht="14.5" hidden="1" customHeight="1" x14ac:dyDescent="0.35">
      <c r="A206" s="456"/>
      <c r="B206" s="296"/>
      <c r="C206" s="456"/>
      <c r="D206" s="296"/>
      <c r="E206" s="296"/>
      <c r="F206" s="419"/>
      <c r="G206" s="419"/>
      <c r="H206" s="75"/>
      <c r="I206" s="628"/>
      <c r="J206" s="447"/>
      <c r="K206" s="792"/>
      <c r="L206" s="794"/>
    </row>
    <row r="207" spans="1:12" ht="14.5" hidden="1" customHeight="1" x14ac:dyDescent="0.35">
      <c r="A207" s="456"/>
      <c r="B207" s="296"/>
      <c r="C207" s="456"/>
      <c r="D207" s="296"/>
      <c r="E207" s="296"/>
      <c r="F207" s="419"/>
      <c r="G207" s="419"/>
      <c r="H207" s="75"/>
      <c r="I207" s="628"/>
      <c r="J207" s="447"/>
      <c r="K207" s="792"/>
      <c r="L207" s="794"/>
    </row>
    <row r="208" spans="1:12" ht="14.5" hidden="1" customHeight="1" x14ac:dyDescent="0.35">
      <c r="A208" s="456"/>
      <c r="B208" s="296"/>
      <c r="C208" s="456"/>
      <c r="D208" s="296"/>
      <c r="E208" s="296"/>
      <c r="F208" s="419"/>
      <c r="G208" s="419"/>
      <c r="H208" s="75"/>
      <c r="I208" s="628"/>
      <c r="J208" s="447"/>
      <c r="K208" s="792"/>
      <c r="L208" s="794"/>
    </row>
    <row r="209" spans="1:12" ht="14.5" hidden="1" customHeight="1" x14ac:dyDescent="0.35">
      <c r="A209" s="456"/>
      <c r="B209" s="296"/>
      <c r="C209" s="456"/>
      <c r="D209" s="296"/>
      <c r="E209" s="296"/>
      <c r="F209" s="419"/>
      <c r="G209" s="419"/>
      <c r="H209" s="75"/>
      <c r="I209" s="628"/>
      <c r="J209" s="447"/>
      <c r="K209" s="792"/>
      <c r="L209" s="794"/>
    </row>
    <row r="210" spans="1:12" ht="14.5" hidden="1" customHeight="1" x14ac:dyDescent="0.35">
      <c r="A210" s="456"/>
      <c r="B210" s="296"/>
      <c r="C210" s="456"/>
      <c r="D210" s="296"/>
      <c r="E210" s="296"/>
      <c r="F210" s="419"/>
      <c r="G210" s="419"/>
      <c r="H210" s="75"/>
      <c r="I210" s="628"/>
      <c r="J210" s="447"/>
      <c r="K210" s="792"/>
      <c r="L210" s="794"/>
    </row>
    <row r="211" spans="1:12" ht="14.5" hidden="1" customHeight="1" x14ac:dyDescent="0.35">
      <c r="A211" s="456"/>
      <c r="B211" s="296"/>
      <c r="C211" s="456"/>
      <c r="D211" s="296"/>
      <c r="E211" s="296"/>
      <c r="F211" s="419"/>
      <c r="G211" s="419"/>
      <c r="H211" s="75"/>
      <c r="I211" s="628"/>
      <c r="J211" s="447"/>
      <c r="K211" s="792"/>
      <c r="L211" s="794"/>
    </row>
    <row r="212" spans="1:12" ht="3.75" hidden="1" customHeight="1" x14ac:dyDescent="0.35">
      <c r="A212" s="454"/>
      <c r="B212" s="448"/>
      <c r="C212" s="454"/>
      <c r="D212" s="448"/>
      <c r="E212" s="448"/>
      <c r="F212" s="449"/>
      <c r="G212" s="449"/>
      <c r="H212" s="450"/>
      <c r="I212" s="784"/>
      <c r="J212" s="451"/>
      <c r="K212" s="792"/>
      <c r="L212" s="794"/>
    </row>
    <row r="213" spans="1:12" ht="14.5" hidden="1" customHeight="1" x14ac:dyDescent="0.35">
      <c r="A213" s="456"/>
      <c r="B213" s="296"/>
      <c r="C213" s="456"/>
      <c r="D213" s="296"/>
      <c r="E213" s="296"/>
      <c r="F213" s="419"/>
      <c r="G213" s="419"/>
      <c r="H213" s="75"/>
      <c r="I213" s="628"/>
      <c r="J213" s="447"/>
      <c r="K213" s="792"/>
      <c r="L213" s="794"/>
    </row>
    <row r="214" spans="1:12" ht="14.5" hidden="1" customHeight="1" x14ac:dyDescent="0.35">
      <c r="A214" s="456"/>
      <c r="B214" s="296"/>
      <c r="C214" s="456"/>
      <c r="D214" s="296"/>
      <c r="E214" s="296"/>
      <c r="F214" s="419"/>
      <c r="G214" s="419"/>
      <c r="H214" s="75"/>
      <c r="I214" s="628"/>
      <c r="J214" s="447"/>
      <c r="K214" s="792"/>
      <c r="L214" s="794"/>
    </row>
    <row r="215" spans="1:12" ht="14.5" hidden="1" customHeight="1" x14ac:dyDescent="0.35">
      <c r="A215" s="456"/>
      <c r="B215" s="296"/>
      <c r="C215" s="456"/>
      <c r="D215" s="296"/>
      <c r="E215" s="296"/>
      <c r="F215" s="419"/>
      <c r="G215" s="419"/>
      <c r="H215" s="75"/>
      <c r="I215" s="628"/>
      <c r="J215" s="447"/>
      <c r="K215" s="792"/>
      <c r="L215" s="794"/>
    </row>
    <row r="216" spans="1:12" ht="14.5" hidden="1" customHeight="1" x14ac:dyDescent="0.35">
      <c r="A216" s="456"/>
      <c r="B216" s="296"/>
      <c r="C216" s="456"/>
      <c r="D216" s="296"/>
      <c r="E216" s="296"/>
      <c r="F216" s="419"/>
      <c r="G216" s="419"/>
      <c r="H216" s="75"/>
      <c r="I216" s="628"/>
      <c r="J216" s="447"/>
      <c r="K216" s="792"/>
      <c r="L216" s="794"/>
    </row>
    <row r="217" spans="1:12" ht="14.5" hidden="1" customHeight="1" x14ac:dyDescent="0.35">
      <c r="A217" s="456"/>
      <c r="B217" s="296"/>
      <c r="C217" s="456"/>
      <c r="D217" s="296"/>
      <c r="E217" s="296"/>
      <c r="F217" s="419"/>
      <c r="G217" s="419"/>
      <c r="H217" s="75"/>
      <c r="I217" s="628"/>
      <c r="J217" s="447"/>
      <c r="K217" s="792"/>
      <c r="L217" s="794"/>
    </row>
    <row r="218" spans="1:12" ht="14.5" hidden="1" customHeight="1" x14ac:dyDescent="0.35">
      <c r="A218" s="456"/>
      <c r="B218" s="296"/>
      <c r="C218" s="456"/>
      <c r="D218" s="296"/>
      <c r="E218" s="296"/>
      <c r="F218" s="419"/>
      <c r="G218" s="419"/>
      <c r="H218" s="75"/>
      <c r="I218" s="628"/>
      <c r="J218" s="447"/>
      <c r="K218" s="792"/>
      <c r="L218" s="794"/>
    </row>
    <row r="219" spans="1:12" ht="14.5" hidden="1" customHeight="1" x14ac:dyDescent="0.35">
      <c r="A219" s="456"/>
      <c r="B219" s="296"/>
      <c r="C219" s="456"/>
      <c r="D219" s="296"/>
      <c r="E219" s="296"/>
      <c r="F219" s="419"/>
      <c r="G219" s="419"/>
      <c r="H219" s="75"/>
      <c r="I219" s="628"/>
      <c r="J219" s="447"/>
      <c r="K219" s="792"/>
      <c r="L219" s="794"/>
    </row>
    <row r="220" spans="1:12" ht="14.5" hidden="1" customHeight="1" x14ac:dyDescent="0.35">
      <c r="A220" s="456"/>
      <c r="B220" s="296"/>
      <c r="C220" s="456"/>
      <c r="D220" s="296"/>
      <c r="E220" s="296"/>
      <c r="F220" s="419"/>
      <c r="G220" s="419"/>
      <c r="H220" s="75"/>
      <c r="I220" s="628"/>
      <c r="J220" s="447"/>
      <c r="K220" s="792"/>
      <c r="L220" s="794"/>
    </row>
    <row r="221" spans="1:12" ht="14.5" hidden="1" customHeight="1" x14ac:dyDescent="0.35">
      <c r="A221" s="456"/>
      <c r="B221" s="296"/>
      <c r="C221" s="456"/>
      <c r="D221" s="296"/>
      <c r="E221" s="296"/>
      <c r="F221" s="419"/>
      <c r="G221" s="419"/>
      <c r="H221" s="75"/>
      <c r="I221" s="628"/>
      <c r="J221" s="447"/>
      <c r="K221" s="792"/>
      <c r="L221" s="794"/>
    </row>
    <row r="222" spans="1:12" ht="14.5" hidden="1" customHeight="1" x14ac:dyDescent="0.35">
      <c r="A222" s="456"/>
      <c r="B222" s="296"/>
      <c r="C222" s="456"/>
      <c r="D222" s="296"/>
      <c r="E222" s="296"/>
      <c r="F222" s="419"/>
      <c r="G222" s="419"/>
      <c r="H222" s="75"/>
      <c r="I222" s="628"/>
      <c r="J222" s="447"/>
      <c r="K222" s="792"/>
      <c r="L222" s="794"/>
    </row>
    <row r="223" spans="1:12" ht="14.5" hidden="1" customHeight="1" x14ac:dyDescent="0.35">
      <c r="A223" s="456"/>
      <c r="B223" s="296"/>
      <c r="C223" s="456"/>
      <c r="D223" s="296"/>
      <c r="E223" s="296"/>
      <c r="F223" s="419"/>
      <c r="G223" s="419"/>
      <c r="H223" s="75"/>
      <c r="I223" s="628"/>
      <c r="J223" s="447"/>
      <c r="K223" s="792"/>
      <c r="L223" s="794"/>
    </row>
    <row r="224" spans="1:12" ht="14.5" hidden="1" customHeight="1" x14ac:dyDescent="0.35">
      <c r="A224" s="456"/>
      <c r="B224" s="296"/>
      <c r="C224" s="456"/>
      <c r="D224" s="296"/>
      <c r="E224" s="296"/>
      <c r="F224" s="419"/>
      <c r="G224" s="419"/>
      <c r="H224" s="75"/>
      <c r="I224" s="628"/>
      <c r="J224" s="447"/>
      <c r="K224" s="792"/>
      <c r="L224" s="794"/>
    </row>
    <row r="225" spans="1:12" ht="14.5" hidden="1" customHeight="1" x14ac:dyDescent="0.35">
      <c r="A225" s="456"/>
      <c r="B225" s="296"/>
      <c r="C225" s="456"/>
      <c r="D225" s="296"/>
      <c r="E225" s="296"/>
      <c r="F225" s="419"/>
      <c r="G225" s="419"/>
      <c r="H225" s="75"/>
      <c r="I225" s="628"/>
      <c r="J225" s="447"/>
      <c r="K225" s="792"/>
      <c r="L225" s="794"/>
    </row>
    <row r="226" spans="1:12" ht="14.5" hidden="1" customHeight="1" x14ac:dyDescent="0.35">
      <c r="A226" s="456"/>
      <c r="B226" s="296"/>
      <c r="C226" s="456"/>
      <c r="D226" s="296"/>
      <c r="E226" s="296"/>
      <c r="F226" s="419"/>
      <c r="G226" s="419"/>
      <c r="H226" s="75"/>
      <c r="I226" s="628"/>
      <c r="J226" s="447"/>
      <c r="K226" s="792"/>
      <c r="L226" s="794"/>
    </row>
    <row r="227" spans="1:12" ht="14.5" hidden="1" customHeight="1" x14ac:dyDescent="0.35">
      <c r="A227" s="456"/>
      <c r="B227" s="296"/>
      <c r="C227" s="456"/>
      <c r="D227" s="296"/>
      <c r="E227" s="296"/>
      <c r="F227" s="419"/>
      <c r="G227" s="419"/>
      <c r="H227" s="75"/>
      <c r="I227" s="628"/>
      <c r="J227" s="447"/>
      <c r="K227" s="792"/>
      <c r="L227" s="794"/>
    </row>
    <row r="228" spans="1:12" ht="14.5" hidden="1" customHeight="1" x14ac:dyDescent="0.35">
      <c r="A228" s="456"/>
      <c r="B228" s="296"/>
      <c r="C228" s="456"/>
      <c r="D228" s="296"/>
      <c r="E228" s="296"/>
      <c r="F228" s="419"/>
      <c r="G228" s="419"/>
      <c r="H228" s="75"/>
      <c r="I228" s="628"/>
      <c r="J228" s="447"/>
      <c r="K228" s="792"/>
      <c r="L228" s="794"/>
    </row>
    <row r="229" spans="1:12" ht="14.5" hidden="1" customHeight="1" x14ac:dyDescent="0.35">
      <c r="A229" s="456"/>
      <c r="B229" s="296"/>
      <c r="C229" s="456"/>
      <c r="D229" s="296"/>
      <c r="E229" s="296"/>
      <c r="F229" s="419"/>
      <c r="G229" s="419"/>
      <c r="H229" s="75"/>
      <c r="I229" s="628"/>
      <c r="J229" s="447"/>
      <c r="K229" s="792"/>
      <c r="L229" s="794"/>
    </row>
    <row r="230" spans="1:12" ht="3.75" hidden="1" customHeight="1" x14ac:dyDescent="0.35">
      <c r="A230" s="454"/>
      <c r="B230" s="448"/>
      <c r="C230" s="454"/>
      <c r="D230" s="448"/>
      <c r="E230" s="448"/>
      <c r="F230" s="449"/>
      <c r="G230" s="449"/>
      <c r="H230" s="450"/>
      <c r="I230" s="784"/>
      <c r="J230" s="451"/>
      <c r="K230" s="792"/>
      <c r="L230" s="794"/>
    </row>
    <row r="231" spans="1:12" ht="14.5" hidden="1" customHeight="1" x14ac:dyDescent="0.35">
      <c r="A231" s="456"/>
      <c r="B231" s="296"/>
      <c r="C231" s="456"/>
      <c r="D231" s="296"/>
      <c r="E231" s="296"/>
      <c r="F231" s="419"/>
      <c r="G231" s="419"/>
      <c r="H231" s="75"/>
      <c r="I231" s="628"/>
      <c r="J231" s="447"/>
      <c r="K231" s="792"/>
      <c r="L231" s="794"/>
    </row>
    <row r="232" spans="1:12" ht="14.5" hidden="1" customHeight="1" x14ac:dyDescent="0.35">
      <c r="A232" s="456"/>
      <c r="B232" s="296"/>
      <c r="C232" s="456"/>
      <c r="D232" s="296"/>
      <c r="E232" s="296"/>
      <c r="F232" s="419"/>
      <c r="G232" s="419"/>
      <c r="H232" s="75"/>
      <c r="I232" s="628"/>
      <c r="J232" s="447"/>
      <c r="K232" s="792"/>
      <c r="L232" s="794"/>
    </row>
    <row r="233" spans="1:12" ht="14.5" hidden="1" customHeight="1" x14ac:dyDescent="0.35">
      <c r="A233" s="456"/>
      <c r="B233" s="296"/>
      <c r="C233" s="456"/>
      <c r="D233" s="296"/>
      <c r="E233" s="296"/>
      <c r="F233" s="419"/>
      <c r="G233" s="419"/>
      <c r="H233" s="75"/>
      <c r="I233" s="628"/>
      <c r="J233" s="447"/>
      <c r="K233" s="792"/>
      <c r="L233" s="794"/>
    </row>
    <row r="234" spans="1:12" ht="14.5" hidden="1" customHeight="1" x14ac:dyDescent="0.35">
      <c r="A234" s="456"/>
      <c r="B234" s="296"/>
      <c r="C234" s="456"/>
      <c r="D234" s="296"/>
      <c r="E234" s="296"/>
      <c r="F234" s="419"/>
      <c r="G234" s="419"/>
      <c r="H234" s="75"/>
      <c r="I234" s="628"/>
      <c r="J234" s="447"/>
      <c r="K234" s="792"/>
      <c r="L234" s="794"/>
    </row>
    <row r="235" spans="1:12" ht="14.5" hidden="1" customHeight="1" x14ac:dyDescent="0.35">
      <c r="A235" s="456"/>
      <c r="B235" s="296"/>
      <c r="C235" s="456"/>
      <c r="D235" s="296"/>
      <c r="E235" s="296"/>
      <c r="F235" s="419"/>
      <c r="G235" s="419"/>
      <c r="H235" s="75"/>
      <c r="I235" s="628"/>
      <c r="J235" s="447"/>
      <c r="K235" s="792"/>
      <c r="L235" s="794"/>
    </row>
    <row r="236" spans="1:12" ht="14.5" hidden="1" customHeight="1" x14ac:dyDescent="0.35">
      <c r="A236" s="456"/>
      <c r="B236" s="296"/>
      <c r="C236" s="456"/>
      <c r="D236" s="296"/>
      <c r="E236" s="296"/>
      <c r="F236" s="419"/>
      <c r="G236" s="419"/>
      <c r="H236" s="75"/>
      <c r="I236" s="628"/>
      <c r="J236" s="447"/>
      <c r="K236" s="792"/>
      <c r="L236" s="794"/>
    </row>
    <row r="237" spans="1:12" ht="14.5" hidden="1" customHeight="1" x14ac:dyDescent="0.35">
      <c r="A237" s="456"/>
      <c r="B237" s="296"/>
      <c r="C237" s="456"/>
      <c r="D237" s="296"/>
      <c r="E237" s="296"/>
      <c r="F237" s="419"/>
      <c r="G237" s="419"/>
      <c r="H237" s="75"/>
      <c r="I237" s="628"/>
      <c r="J237" s="447"/>
      <c r="K237" s="792"/>
      <c r="L237" s="794"/>
    </row>
    <row r="238" spans="1:12" ht="14.5" hidden="1" customHeight="1" x14ac:dyDescent="0.35">
      <c r="A238" s="456"/>
      <c r="B238" s="296"/>
      <c r="C238" s="456"/>
      <c r="D238" s="296"/>
      <c r="E238" s="296"/>
      <c r="F238" s="419"/>
      <c r="G238" s="419"/>
      <c r="H238" s="75"/>
      <c r="I238" s="628"/>
      <c r="J238" s="447"/>
      <c r="K238" s="792"/>
      <c r="L238" s="794"/>
    </row>
    <row r="239" spans="1:12" ht="3.75" hidden="1" customHeight="1" x14ac:dyDescent="0.35">
      <c r="A239" s="454"/>
      <c r="B239" s="448"/>
      <c r="C239" s="454"/>
      <c r="D239" s="448"/>
      <c r="E239" s="448"/>
      <c r="F239" s="449"/>
      <c r="G239" s="449"/>
      <c r="H239" s="450"/>
      <c r="I239" s="784"/>
      <c r="J239" s="451"/>
      <c r="K239" s="792"/>
      <c r="L239" s="794"/>
    </row>
    <row r="240" spans="1:12" ht="14.5" hidden="1" customHeight="1" x14ac:dyDescent="0.35">
      <c r="A240" s="456"/>
      <c r="B240" s="296"/>
      <c r="C240" s="456"/>
      <c r="D240" s="296"/>
      <c r="E240" s="296"/>
      <c r="F240" s="419"/>
      <c r="G240" s="419"/>
      <c r="H240" s="75"/>
      <c r="I240" s="628"/>
      <c r="J240" s="447"/>
      <c r="K240" s="792"/>
      <c r="L240" s="794"/>
    </row>
    <row r="241" spans="1:12" ht="14.5" hidden="1" customHeight="1" x14ac:dyDescent="0.35">
      <c r="A241" s="456"/>
      <c r="B241" s="296"/>
      <c r="C241" s="456"/>
      <c r="D241" s="296"/>
      <c r="E241" s="296"/>
      <c r="F241" s="419"/>
      <c r="G241" s="419"/>
      <c r="H241" s="75"/>
      <c r="I241" s="628"/>
      <c r="J241" s="447"/>
      <c r="K241" s="792"/>
      <c r="L241" s="794"/>
    </row>
    <row r="242" spans="1:12" ht="14.5" hidden="1" customHeight="1" x14ac:dyDescent="0.35">
      <c r="A242" s="456"/>
      <c r="B242" s="296"/>
      <c r="C242" s="456"/>
      <c r="D242" s="296"/>
      <c r="E242" s="296"/>
      <c r="F242" s="419"/>
      <c r="G242" s="419"/>
      <c r="H242" s="75"/>
      <c r="I242" s="628"/>
      <c r="J242" s="447"/>
      <c r="K242" s="792"/>
      <c r="L242" s="794"/>
    </row>
    <row r="243" spans="1:12" ht="14.5" hidden="1" customHeight="1" x14ac:dyDescent="0.35">
      <c r="A243" s="456"/>
      <c r="B243" s="296"/>
      <c r="C243" s="456"/>
      <c r="D243" s="296"/>
      <c r="E243" s="296"/>
      <c r="F243" s="419"/>
      <c r="G243" s="419"/>
      <c r="H243" s="75"/>
      <c r="I243" s="628"/>
      <c r="J243" s="447"/>
      <c r="K243" s="792"/>
      <c r="L243" s="794"/>
    </row>
    <row r="244" spans="1:12" ht="14.5" hidden="1" customHeight="1" x14ac:dyDescent="0.35">
      <c r="A244" s="456"/>
      <c r="B244" s="296"/>
      <c r="C244" s="456"/>
      <c r="D244" s="296"/>
      <c r="E244" s="296"/>
      <c r="F244" s="419"/>
      <c r="G244" s="419"/>
      <c r="H244" s="75"/>
      <c r="I244" s="628"/>
      <c r="J244" s="447"/>
      <c r="K244" s="792"/>
      <c r="L244" s="794"/>
    </row>
    <row r="245" spans="1:12" ht="14.5" hidden="1" customHeight="1" x14ac:dyDescent="0.35">
      <c r="A245" s="456"/>
      <c r="B245" s="296"/>
      <c r="C245" s="456"/>
      <c r="D245" s="296"/>
      <c r="E245" s="296"/>
      <c r="F245" s="419"/>
      <c r="G245" s="419"/>
      <c r="H245" s="75"/>
      <c r="I245" s="628"/>
      <c r="J245" s="447"/>
      <c r="K245" s="792"/>
      <c r="L245" s="794"/>
    </row>
    <row r="246" spans="1:12" ht="14.5" hidden="1" customHeight="1" x14ac:dyDescent="0.35">
      <c r="A246" s="456"/>
      <c r="B246" s="296"/>
      <c r="C246" s="456"/>
      <c r="D246" s="296"/>
      <c r="E246" s="296"/>
      <c r="F246" s="419"/>
      <c r="G246" s="419"/>
      <c r="H246" s="75"/>
      <c r="I246" s="628"/>
      <c r="J246" s="447"/>
      <c r="K246" s="792"/>
      <c r="L246" s="794"/>
    </row>
    <row r="247" spans="1:12" ht="14.5" hidden="1" customHeight="1" x14ac:dyDescent="0.35">
      <c r="A247" s="456"/>
      <c r="B247" s="296"/>
      <c r="C247" s="456"/>
      <c r="D247" s="296"/>
      <c r="E247" s="296"/>
      <c r="F247" s="419"/>
      <c r="G247" s="419"/>
      <c r="H247" s="75"/>
      <c r="I247" s="628"/>
      <c r="J247" s="447"/>
      <c r="K247" s="792"/>
      <c r="L247" s="794"/>
    </row>
    <row r="248" spans="1:12" ht="14.5" hidden="1" customHeight="1" x14ac:dyDescent="0.35">
      <c r="A248" s="456"/>
      <c r="B248" s="296"/>
      <c r="C248" s="456"/>
      <c r="D248" s="296"/>
      <c r="E248" s="296"/>
      <c r="F248" s="419"/>
      <c r="G248" s="419"/>
      <c r="H248" s="75"/>
      <c r="I248" s="628"/>
      <c r="J248" s="447"/>
      <c r="K248" s="792"/>
      <c r="L248" s="794"/>
    </row>
    <row r="249" spans="1:12" ht="14.5" hidden="1" customHeight="1" x14ac:dyDescent="0.35">
      <c r="A249" s="456"/>
      <c r="B249" s="296"/>
      <c r="C249" s="456"/>
      <c r="D249" s="296"/>
      <c r="E249" s="296"/>
      <c r="F249" s="419"/>
      <c r="G249" s="419"/>
      <c r="H249" s="75"/>
      <c r="I249" s="628"/>
      <c r="J249" s="447"/>
      <c r="K249" s="792"/>
      <c r="L249" s="794"/>
    </row>
    <row r="250" spans="1:12" ht="14.5" hidden="1" customHeight="1" x14ac:dyDescent="0.35">
      <c r="A250" s="456"/>
      <c r="B250" s="296"/>
      <c r="C250" s="456"/>
      <c r="D250" s="296"/>
      <c r="E250" s="296"/>
      <c r="F250" s="419"/>
      <c r="G250" s="419"/>
      <c r="H250" s="75"/>
      <c r="I250" s="628"/>
      <c r="J250" s="447"/>
      <c r="K250" s="792"/>
      <c r="L250" s="794"/>
    </row>
    <row r="251" spans="1:12" ht="14.5" hidden="1" customHeight="1" x14ac:dyDescent="0.35">
      <c r="A251" s="456"/>
      <c r="B251" s="296"/>
      <c r="C251" s="456"/>
      <c r="D251" s="296"/>
      <c r="E251" s="296"/>
      <c r="F251" s="419"/>
      <c r="G251" s="419"/>
      <c r="H251" s="75"/>
      <c r="I251" s="628"/>
      <c r="J251" s="447"/>
      <c r="K251" s="792"/>
      <c r="L251" s="794"/>
    </row>
    <row r="252" spans="1:12" ht="14.5" hidden="1" customHeight="1" x14ac:dyDescent="0.35">
      <c r="A252" s="456"/>
      <c r="B252" s="296"/>
      <c r="C252" s="456"/>
      <c r="D252" s="296"/>
      <c r="E252" s="296"/>
      <c r="F252" s="419"/>
      <c r="G252" s="419"/>
      <c r="H252" s="75"/>
      <c r="I252" s="628"/>
      <c r="J252" s="447"/>
      <c r="K252" s="792"/>
      <c r="L252" s="794"/>
    </row>
    <row r="253" spans="1:12" ht="14.5" hidden="1" customHeight="1" x14ac:dyDescent="0.35">
      <c r="A253" s="456"/>
      <c r="B253" s="296"/>
      <c r="C253" s="456"/>
      <c r="D253" s="296"/>
      <c r="E253" s="296"/>
      <c r="F253" s="419"/>
      <c r="G253" s="419"/>
      <c r="H253" s="75"/>
      <c r="I253" s="628"/>
      <c r="J253" s="447"/>
      <c r="K253" s="792"/>
      <c r="L253" s="794"/>
    </row>
    <row r="254" spans="1:12" ht="14.5" hidden="1" customHeight="1" x14ac:dyDescent="0.35">
      <c r="A254" s="456"/>
      <c r="B254" s="296"/>
      <c r="C254" s="456"/>
      <c r="D254" s="296"/>
      <c r="E254" s="296"/>
      <c r="F254" s="419"/>
      <c r="G254" s="419"/>
      <c r="H254" s="75"/>
      <c r="I254" s="628"/>
      <c r="J254" s="447"/>
      <c r="K254" s="792"/>
      <c r="L254" s="794"/>
    </row>
    <row r="255" spans="1:12" ht="14.5" hidden="1" customHeight="1" x14ac:dyDescent="0.35">
      <c r="A255" s="456"/>
      <c r="B255" s="296"/>
      <c r="C255" s="456"/>
      <c r="D255" s="296"/>
      <c r="E255" s="296"/>
      <c r="F255" s="419"/>
      <c r="G255" s="419"/>
      <c r="H255" s="75"/>
      <c r="I255" s="628"/>
      <c r="J255" s="447"/>
      <c r="K255" s="792"/>
      <c r="L255" s="794"/>
    </row>
    <row r="256" spans="1:12" ht="14.5" hidden="1" customHeight="1" x14ac:dyDescent="0.35">
      <c r="A256" s="456"/>
      <c r="B256" s="296"/>
      <c r="C256" s="456"/>
      <c r="D256" s="296"/>
      <c r="E256" s="296"/>
      <c r="F256" s="419"/>
      <c r="G256" s="419"/>
      <c r="H256" s="75"/>
      <c r="I256" s="628"/>
      <c r="J256" s="447"/>
      <c r="K256" s="792"/>
      <c r="L256" s="794"/>
    </row>
    <row r="257" spans="1:12" ht="14.5" hidden="1" customHeight="1" x14ac:dyDescent="0.35">
      <c r="A257" s="456"/>
      <c r="B257" s="296"/>
      <c r="C257" s="456"/>
      <c r="D257" s="296"/>
      <c r="E257" s="296"/>
      <c r="F257" s="419"/>
      <c r="G257" s="419"/>
      <c r="H257" s="75"/>
      <c r="I257" s="628"/>
      <c r="J257" s="447"/>
      <c r="K257" s="792"/>
      <c r="L257" s="794"/>
    </row>
    <row r="258" spans="1:12" ht="3.75" hidden="1" customHeight="1" x14ac:dyDescent="0.35">
      <c r="A258" s="454"/>
      <c r="B258" s="448"/>
      <c r="C258" s="454"/>
      <c r="D258" s="448"/>
      <c r="E258" s="448"/>
      <c r="F258" s="449"/>
      <c r="G258" s="449"/>
      <c r="H258" s="450"/>
      <c r="I258" s="784"/>
      <c r="J258" s="451"/>
      <c r="K258" s="792"/>
      <c r="L258" s="794"/>
    </row>
    <row r="259" spans="1:12" ht="14.5" hidden="1" customHeight="1" x14ac:dyDescent="0.35">
      <c r="A259" s="456"/>
      <c r="B259" s="296"/>
      <c r="C259" s="456"/>
      <c r="D259" s="296"/>
      <c r="E259" s="296"/>
      <c r="F259" s="419"/>
      <c r="G259" s="419"/>
      <c r="H259" s="75"/>
      <c r="I259" s="628"/>
      <c r="J259" s="447"/>
      <c r="K259" s="792"/>
      <c r="L259" s="794"/>
    </row>
    <row r="260" spans="1:12" ht="14.5" hidden="1" customHeight="1" x14ac:dyDescent="0.35">
      <c r="A260" s="456"/>
      <c r="B260" s="296"/>
      <c r="C260" s="456"/>
      <c r="D260" s="296"/>
      <c r="E260" s="296"/>
      <c r="F260" s="458"/>
      <c r="G260" s="458"/>
      <c r="H260" s="75"/>
      <c r="I260" s="628"/>
      <c r="J260" s="447"/>
      <c r="K260" s="792"/>
      <c r="L260" s="794"/>
    </row>
    <row r="261" spans="1:12" ht="14.5" hidden="1" customHeight="1" x14ac:dyDescent="0.35">
      <c r="A261" s="456"/>
      <c r="B261" s="296"/>
      <c r="C261" s="456"/>
      <c r="D261" s="296"/>
      <c r="E261" s="296"/>
      <c r="F261" s="419"/>
      <c r="G261" s="419"/>
      <c r="H261" s="75"/>
      <c r="I261" s="628"/>
      <c r="J261" s="447"/>
      <c r="K261" s="792"/>
      <c r="L261" s="794"/>
    </row>
    <row r="262" spans="1:12" ht="14.5" hidden="1" customHeight="1" x14ac:dyDescent="0.35">
      <c r="A262" s="456"/>
      <c r="B262" s="296"/>
      <c r="C262" s="456"/>
      <c r="D262" s="296"/>
      <c r="E262" s="296"/>
      <c r="F262" s="419"/>
      <c r="G262" s="419"/>
      <c r="H262" s="75"/>
      <c r="I262" s="628"/>
      <c r="J262" s="447"/>
      <c r="K262" s="792"/>
      <c r="L262" s="794"/>
    </row>
    <row r="263" spans="1:12" ht="14.5" hidden="1" customHeight="1" x14ac:dyDescent="0.35">
      <c r="A263" s="456"/>
      <c r="B263" s="296"/>
      <c r="C263" s="456"/>
      <c r="D263" s="296"/>
      <c r="E263" s="296"/>
      <c r="F263" s="419"/>
      <c r="G263" s="419"/>
      <c r="H263" s="75"/>
      <c r="I263" s="628"/>
      <c r="J263" s="447"/>
      <c r="K263" s="792"/>
      <c r="L263" s="794"/>
    </row>
    <row r="264" spans="1:12" ht="14.5" hidden="1" customHeight="1" x14ac:dyDescent="0.35">
      <c r="A264" s="456"/>
      <c r="B264" s="296"/>
      <c r="C264" s="456"/>
      <c r="D264" s="296"/>
      <c r="E264" s="296"/>
      <c r="F264" s="419"/>
      <c r="G264" s="419"/>
      <c r="H264" s="75"/>
      <c r="I264" s="628"/>
      <c r="J264" s="447"/>
      <c r="K264" s="792"/>
      <c r="L264" s="794"/>
    </row>
    <row r="265" spans="1:12" ht="14.5" hidden="1" customHeight="1" x14ac:dyDescent="0.35">
      <c r="A265" s="456"/>
      <c r="B265" s="296"/>
      <c r="C265" s="456"/>
      <c r="D265" s="296"/>
      <c r="E265" s="296"/>
      <c r="F265" s="419"/>
      <c r="G265" s="419"/>
      <c r="H265" s="75"/>
      <c r="I265" s="628"/>
      <c r="J265" s="447"/>
      <c r="K265" s="792"/>
      <c r="L265" s="794"/>
    </row>
    <row r="266" spans="1:12" ht="14.5" hidden="1" customHeight="1" x14ac:dyDescent="0.35">
      <c r="A266" s="456"/>
      <c r="B266" s="296"/>
      <c r="C266" s="456"/>
      <c r="D266" s="296"/>
      <c r="E266" s="296"/>
      <c r="F266" s="419"/>
      <c r="G266" s="419"/>
      <c r="H266" s="75"/>
      <c r="I266" s="628"/>
      <c r="J266" s="447"/>
      <c r="K266" s="792"/>
      <c r="L266" s="794"/>
    </row>
    <row r="267" spans="1:12" ht="14.5" hidden="1" customHeight="1" x14ac:dyDescent="0.35">
      <c r="A267" s="456"/>
      <c r="B267" s="296"/>
      <c r="C267" s="456"/>
      <c r="D267" s="296"/>
      <c r="E267" s="296"/>
      <c r="F267" s="439"/>
      <c r="G267" s="439"/>
      <c r="H267" s="75"/>
      <c r="I267" s="628"/>
      <c r="J267" s="447"/>
      <c r="K267" s="792"/>
      <c r="L267" s="794"/>
    </row>
    <row r="268" spans="1:12" ht="3.75" hidden="1" customHeight="1" x14ac:dyDescent="0.35">
      <c r="A268" s="454"/>
      <c r="B268" s="448"/>
      <c r="C268" s="454"/>
      <c r="D268" s="448"/>
      <c r="E268" s="448"/>
      <c r="F268" s="449"/>
      <c r="G268" s="449"/>
      <c r="H268" s="450"/>
      <c r="I268" s="784"/>
      <c r="J268" s="451"/>
      <c r="K268" s="792"/>
      <c r="L268" s="794"/>
    </row>
    <row r="269" spans="1:12" ht="14.5" hidden="1" customHeight="1" x14ac:dyDescent="0.35">
      <c r="A269" s="456"/>
      <c r="B269" s="296"/>
      <c r="C269" s="456"/>
      <c r="D269" s="296"/>
      <c r="E269" s="296"/>
      <c r="F269" s="439"/>
      <c r="G269" s="439"/>
      <c r="H269" s="75"/>
      <c r="I269" s="628"/>
      <c r="J269" s="447"/>
      <c r="K269" s="792"/>
      <c r="L269" s="794"/>
    </row>
    <row r="270" spans="1:12" ht="14.5" hidden="1" customHeight="1" x14ac:dyDescent="0.35">
      <c r="A270" s="456"/>
      <c r="B270" s="296"/>
      <c r="C270" s="456"/>
      <c r="D270" s="296"/>
      <c r="E270" s="296"/>
      <c r="F270" s="439"/>
      <c r="G270" s="439"/>
      <c r="H270" s="75"/>
      <c r="I270" s="628"/>
      <c r="J270" s="447"/>
      <c r="K270" s="792"/>
      <c r="L270" s="794"/>
    </row>
    <row r="271" spans="1:12" ht="14.5" hidden="1" customHeight="1" x14ac:dyDescent="0.35">
      <c r="A271" s="296"/>
      <c r="B271" s="296"/>
      <c r="C271" s="296"/>
      <c r="D271" s="296"/>
      <c r="E271" s="296"/>
      <c r="F271" s="439"/>
      <c r="G271" s="439"/>
      <c r="H271" s="75"/>
      <c r="I271" s="628"/>
      <c r="J271" s="447"/>
      <c r="K271" s="792"/>
      <c r="L271" s="794"/>
    </row>
    <row r="272" spans="1:12" ht="14.5" hidden="1" customHeight="1" x14ac:dyDescent="0.35">
      <c r="A272" s="296"/>
      <c r="B272" s="296"/>
      <c r="C272" s="296"/>
      <c r="D272" s="296"/>
      <c r="E272" s="296"/>
      <c r="F272" s="439"/>
      <c r="G272" s="439"/>
      <c r="H272" s="75"/>
      <c r="I272" s="628"/>
      <c r="J272" s="447"/>
      <c r="K272" s="792"/>
      <c r="L272" s="794"/>
    </row>
    <row r="273" spans="1:12" ht="14.5" hidden="1" customHeight="1" x14ac:dyDescent="0.35">
      <c r="A273" s="296"/>
      <c r="B273" s="296"/>
      <c r="C273" s="296"/>
      <c r="D273" s="296"/>
      <c r="E273" s="296"/>
      <c r="F273" s="439"/>
      <c r="G273" s="439"/>
      <c r="H273" s="296"/>
      <c r="I273" s="628"/>
      <c r="J273" s="447"/>
      <c r="K273" s="792"/>
      <c r="L273" s="794"/>
    </row>
    <row r="274" spans="1:12" ht="14.5" hidden="1" customHeight="1" x14ac:dyDescent="0.35">
      <c r="A274" s="296"/>
      <c r="B274" s="296"/>
      <c r="C274" s="296"/>
      <c r="D274" s="296"/>
      <c r="E274" s="296"/>
      <c r="F274" s="439"/>
      <c r="G274" s="439"/>
      <c r="H274" s="296"/>
      <c r="I274" s="628"/>
      <c r="J274" s="447"/>
      <c r="K274" s="792"/>
      <c r="L274" s="794"/>
    </row>
    <row r="275" spans="1:12" ht="3.75" hidden="1" customHeight="1" x14ac:dyDescent="0.35">
      <c r="A275" s="454"/>
      <c r="B275" s="448"/>
      <c r="C275" s="454"/>
      <c r="D275" s="448"/>
      <c r="E275" s="448"/>
      <c r="F275" s="449"/>
      <c r="G275" s="449"/>
      <c r="H275" s="450"/>
      <c r="I275" s="784"/>
      <c r="J275" s="451"/>
      <c r="K275" s="792"/>
      <c r="L275" s="794"/>
    </row>
    <row r="276" spans="1:12" ht="14.5" hidden="1" customHeight="1" x14ac:dyDescent="0.35">
      <c r="A276" s="296"/>
      <c r="B276" s="296"/>
      <c r="C276" s="296"/>
      <c r="D276" s="296"/>
      <c r="E276" s="296"/>
      <c r="F276" s="439"/>
      <c r="G276" s="439"/>
      <c r="H276" s="296"/>
      <c r="I276" s="628"/>
      <c r="J276" s="447"/>
      <c r="K276" s="792"/>
      <c r="L276" s="794"/>
    </row>
    <row r="277" spans="1:12" ht="3.75" hidden="1" customHeight="1" x14ac:dyDescent="0.35">
      <c r="A277" s="454"/>
      <c r="B277" s="448"/>
      <c r="C277" s="454"/>
      <c r="D277" s="448"/>
      <c r="E277" s="448"/>
      <c r="F277" s="449"/>
      <c r="G277" s="449"/>
      <c r="H277" s="450"/>
      <c r="I277" s="784"/>
      <c r="J277" s="451"/>
      <c r="K277" s="792"/>
      <c r="L277" s="794"/>
    </row>
    <row r="278" spans="1:12" ht="14.5" hidden="1" customHeight="1" x14ac:dyDescent="0.35">
      <c r="A278" s="296"/>
      <c r="B278" s="296"/>
      <c r="C278" s="296"/>
      <c r="D278" s="296"/>
      <c r="E278" s="296"/>
      <c r="F278" s="439"/>
      <c r="G278" s="439"/>
      <c r="H278" s="296"/>
      <c r="I278" s="628"/>
      <c r="J278" s="447"/>
      <c r="K278" s="792"/>
      <c r="L278" s="794"/>
    </row>
    <row r="279" spans="1:12" ht="3.75" hidden="1" customHeight="1" x14ac:dyDescent="0.35">
      <c r="A279" s="454"/>
      <c r="B279" s="448"/>
      <c r="C279" s="454"/>
      <c r="D279" s="448"/>
      <c r="E279" s="448"/>
      <c r="F279" s="449"/>
      <c r="G279" s="449"/>
      <c r="H279" s="450"/>
      <c r="I279" s="784"/>
      <c r="J279" s="451"/>
      <c r="K279" s="792"/>
      <c r="L279" s="794"/>
    </row>
    <row r="280" spans="1:12" ht="14.5" hidden="1" customHeight="1" x14ac:dyDescent="0.35">
      <c r="A280" s="296"/>
      <c r="B280" s="296"/>
      <c r="C280" s="296"/>
      <c r="D280" s="296"/>
      <c r="E280" s="296"/>
      <c r="F280" s="439"/>
      <c r="G280" s="439"/>
      <c r="H280" s="296"/>
      <c r="I280" s="628"/>
      <c r="J280" s="447"/>
      <c r="K280" s="792"/>
      <c r="L280" s="794"/>
    </row>
    <row r="281" spans="1:12" ht="14.5" hidden="1" customHeight="1" x14ac:dyDescent="0.35">
      <c r="A281" s="296"/>
      <c r="B281" s="296"/>
      <c r="C281" s="296"/>
      <c r="D281" s="296"/>
      <c r="E281" s="296"/>
      <c r="F281" s="439"/>
      <c r="G281" s="439"/>
      <c r="H281" s="296"/>
      <c r="I281" s="628"/>
      <c r="J281" s="447"/>
      <c r="K281" s="792"/>
      <c r="L281" s="794"/>
    </row>
    <row r="282" spans="1:12" ht="14.5" hidden="1" customHeight="1" x14ac:dyDescent="0.35">
      <c r="A282" s="296"/>
      <c r="B282" s="296"/>
      <c r="C282" s="296"/>
      <c r="D282" s="296"/>
      <c r="E282" s="296"/>
      <c r="F282" s="439"/>
      <c r="G282" s="439"/>
      <c r="H282" s="296"/>
      <c r="I282" s="628"/>
      <c r="J282" s="447"/>
      <c r="K282" s="792"/>
      <c r="L282" s="794"/>
    </row>
    <row r="283" spans="1:12" ht="3.75" hidden="1" customHeight="1" x14ac:dyDescent="0.35">
      <c r="A283" s="454"/>
      <c r="B283" s="448"/>
      <c r="C283" s="454"/>
      <c r="D283" s="448"/>
      <c r="E283" s="448"/>
      <c r="F283" s="449"/>
      <c r="G283" s="449"/>
      <c r="H283" s="450"/>
      <c r="I283" s="784"/>
      <c r="J283" s="451"/>
      <c r="K283" s="792"/>
      <c r="L283" s="794"/>
    </row>
    <row r="284" spans="1:12" ht="14.5" hidden="1" customHeight="1" x14ac:dyDescent="0.35">
      <c r="A284" s="296"/>
      <c r="B284" s="296"/>
      <c r="C284" s="296"/>
      <c r="D284" s="296"/>
      <c r="E284" s="296"/>
      <c r="F284" s="439"/>
      <c r="G284" s="439"/>
      <c r="H284" s="296"/>
      <c r="I284" s="628"/>
      <c r="J284" s="447"/>
      <c r="K284" s="792"/>
      <c r="L284" s="794"/>
    </row>
    <row r="285" spans="1:12" ht="14.5" hidden="1" customHeight="1" x14ac:dyDescent="0.35">
      <c r="A285" s="296"/>
      <c r="B285" s="296"/>
      <c r="C285" s="296"/>
      <c r="D285" s="296"/>
      <c r="E285" s="296"/>
      <c r="F285" s="439"/>
      <c r="G285" s="439"/>
      <c r="H285" s="296"/>
      <c r="I285" s="628"/>
      <c r="J285" s="447"/>
      <c r="K285" s="792"/>
      <c r="L285" s="794"/>
    </row>
    <row r="286" spans="1:12" ht="14.5" hidden="1" customHeight="1" x14ac:dyDescent="0.35">
      <c r="A286" s="296"/>
      <c r="B286" s="296"/>
      <c r="C286" s="296"/>
      <c r="D286" s="296"/>
      <c r="E286" s="296"/>
      <c r="F286" s="439"/>
      <c r="G286" s="439"/>
      <c r="H286" s="296"/>
      <c r="I286" s="628"/>
      <c r="J286" s="447"/>
      <c r="K286" s="792"/>
      <c r="L286" s="794"/>
    </row>
    <row r="287" spans="1:12" ht="14.5" hidden="1" customHeight="1" x14ac:dyDescent="0.35">
      <c r="A287" s="296"/>
      <c r="B287" s="296"/>
      <c r="C287" s="296"/>
      <c r="D287" s="296"/>
      <c r="E287" s="296"/>
      <c r="F287" s="439"/>
      <c r="G287" s="439"/>
      <c r="H287" s="296"/>
      <c r="I287" s="628"/>
      <c r="J287" s="447"/>
      <c r="K287" s="792"/>
      <c r="L287" s="794"/>
    </row>
    <row r="288" spans="1:12" ht="14.5" hidden="1" customHeight="1" x14ac:dyDescent="0.35">
      <c r="A288" s="296"/>
      <c r="B288" s="296"/>
      <c r="C288" s="296"/>
      <c r="D288" s="296"/>
      <c r="E288" s="296"/>
      <c r="F288" s="439"/>
      <c r="G288" s="439"/>
      <c r="H288" s="296"/>
      <c r="I288" s="628"/>
      <c r="J288" s="447"/>
      <c r="K288" s="792"/>
      <c r="L288" s="794"/>
    </row>
    <row r="289" spans="1:12" ht="14.5" hidden="1" customHeight="1" x14ac:dyDescent="0.35">
      <c r="A289" s="296"/>
      <c r="B289" s="296"/>
      <c r="C289" s="296"/>
      <c r="D289" s="296"/>
      <c r="E289" s="296"/>
      <c r="F289" s="439"/>
      <c r="G289" s="439"/>
      <c r="H289" s="296"/>
      <c r="I289" s="628"/>
      <c r="J289" s="447"/>
      <c r="K289" s="792"/>
      <c r="L289" s="794"/>
    </row>
    <row r="290" spans="1:12" ht="14.5" hidden="1" customHeight="1" x14ac:dyDescent="0.35">
      <c r="A290" s="296"/>
      <c r="B290" s="296"/>
      <c r="C290" s="296"/>
      <c r="D290" s="296"/>
      <c r="E290" s="296"/>
      <c r="F290" s="439"/>
      <c r="G290" s="439"/>
      <c r="H290" s="296"/>
      <c r="I290" s="628"/>
      <c r="J290" s="447"/>
      <c r="K290" s="792"/>
      <c r="L290" s="794"/>
    </row>
    <row r="291" spans="1:12" ht="14.5" hidden="1" customHeight="1" x14ac:dyDescent="0.35">
      <c r="A291" s="296"/>
      <c r="B291" s="296"/>
      <c r="C291" s="296"/>
      <c r="D291" s="296"/>
      <c r="E291" s="296"/>
      <c r="F291" s="439"/>
      <c r="G291" s="439"/>
      <c r="H291" s="296"/>
      <c r="I291" s="628"/>
      <c r="J291" s="447"/>
      <c r="K291" s="792"/>
      <c r="L291" s="794"/>
    </row>
    <row r="292" spans="1:12" ht="14.5" hidden="1" customHeight="1" x14ac:dyDescent="0.35">
      <c r="A292" s="296"/>
      <c r="B292" s="296"/>
      <c r="C292" s="296"/>
      <c r="D292" s="296"/>
      <c r="E292" s="296"/>
      <c r="F292" s="439"/>
      <c r="G292" s="439"/>
      <c r="H292" s="296"/>
      <c r="I292" s="628"/>
      <c r="J292" s="447"/>
      <c r="K292" s="792"/>
      <c r="L292" s="794"/>
    </row>
    <row r="293" spans="1:12" ht="14.5" hidden="1" customHeight="1" x14ac:dyDescent="0.35">
      <c r="A293" s="296"/>
      <c r="B293" s="296"/>
      <c r="C293" s="296"/>
      <c r="D293" s="296"/>
      <c r="E293" s="296"/>
      <c r="F293" s="439"/>
      <c r="G293" s="439"/>
      <c r="H293" s="296"/>
      <c r="I293" s="628"/>
      <c r="J293" s="447"/>
      <c r="K293" s="792"/>
      <c r="L293" s="794"/>
    </row>
    <row r="294" spans="1:12" ht="14.5" hidden="1" customHeight="1" x14ac:dyDescent="0.35">
      <c r="A294" s="296"/>
      <c r="B294" s="296"/>
      <c r="C294" s="296"/>
      <c r="D294" s="296"/>
      <c r="E294" s="296"/>
      <c r="F294" s="439"/>
      <c r="G294" s="439"/>
      <c r="H294" s="296"/>
      <c r="I294" s="628"/>
      <c r="J294" s="447"/>
      <c r="K294" s="792"/>
      <c r="L294" s="794"/>
    </row>
    <row r="295" spans="1:12" ht="14.5" hidden="1" customHeight="1" x14ac:dyDescent="0.35">
      <c r="A295" s="296"/>
      <c r="B295" s="296"/>
      <c r="C295" s="296"/>
      <c r="D295" s="296"/>
      <c r="E295" s="296"/>
      <c r="F295" s="439"/>
      <c r="G295" s="439"/>
      <c r="H295" s="296"/>
      <c r="I295" s="628"/>
      <c r="J295" s="447"/>
      <c r="K295" s="792"/>
      <c r="L295" s="794"/>
    </row>
    <row r="296" spans="1:12" ht="14.5" hidden="1" customHeight="1" x14ac:dyDescent="0.35">
      <c r="A296" s="296"/>
      <c r="B296" s="296"/>
      <c r="C296" s="296"/>
      <c r="D296" s="296"/>
      <c r="E296" s="296"/>
      <c r="F296" s="439"/>
      <c r="G296" s="439"/>
      <c r="H296" s="296"/>
      <c r="I296" s="628"/>
      <c r="J296" s="447"/>
      <c r="K296" s="792"/>
      <c r="L296" s="794"/>
    </row>
    <row r="297" spans="1:12" ht="3.75" hidden="1" customHeight="1" x14ac:dyDescent="0.35">
      <c r="A297" s="454"/>
      <c r="B297" s="448"/>
      <c r="C297" s="454"/>
      <c r="D297" s="448"/>
      <c r="E297" s="448"/>
      <c r="F297" s="449"/>
      <c r="G297" s="449"/>
      <c r="H297" s="450"/>
      <c r="I297" s="784"/>
      <c r="J297" s="451"/>
      <c r="K297" s="792"/>
      <c r="L297" s="794"/>
    </row>
    <row r="298" spans="1:12" ht="14.5" hidden="1" customHeight="1" x14ac:dyDescent="0.35">
      <c r="A298" s="296"/>
      <c r="B298" s="296"/>
      <c r="C298" s="296"/>
      <c r="D298" s="296"/>
      <c r="E298" s="296"/>
      <c r="F298" s="439"/>
      <c r="G298" s="439"/>
      <c r="H298" s="75"/>
      <c r="I298" s="628"/>
      <c r="J298" s="447"/>
      <c r="K298" s="792"/>
      <c r="L298" s="794"/>
    </row>
    <row r="299" spans="1:12" ht="14.5" hidden="1" customHeight="1" x14ac:dyDescent="0.35">
      <c r="A299" s="296"/>
      <c r="B299" s="296"/>
      <c r="C299" s="296"/>
      <c r="D299" s="296"/>
      <c r="E299" s="296"/>
      <c r="F299" s="439"/>
      <c r="G299" s="439"/>
      <c r="H299" s="75"/>
      <c r="I299" s="628"/>
      <c r="J299" s="447"/>
      <c r="K299" s="792"/>
      <c r="L299" s="794"/>
    </row>
    <row r="300" spans="1:12" ht="14.5" hidden="1" customHeight="1" x14ac:dyDescent="0.35">
      <c r="A300" s="296"/>
      <c r="B300" s="296"/>
      <c r="C300" s="296"/>
      <c r="D300" s="296"/>
      <c r="E300" s="296"/>
      <c r="F300" s="439"/>
      <c r="G300" s="439"/>
      <c r="H300" s="75"/>
      <c r="I300" s="628"/>
      <c r="J300" s="447"/>
      <c r="K300" s="792"/>
      <c r="L300" s="794"/>
    </row>
    <row r="301" spans="1:12" ht="14.5" hidden="1" customHeight="1" x14ac:dyDescent="0.35">
      <c r="A301" s="296"/>
      <c r="B301" s="296"/>
      <c r="C301" s="296"/>
      <c r="D301" s="296"/>
      <c r="E301" s="296"/>
      <c r="F301" s="439"/>
      <c r="G301" s="439"/>
      <c r="H301" s="296"/>
      <c r="I301" s="628"/>
      <c r="J301" s="447"/>
      <c r="K301" s="792"/>
      <c r="L301" s="794"/>
    </row>
    <row r="302" spans="1:12" ht="14.5" hidden="1" customHeight="1" x14ac:dyDescent="0.35">
      <c r="A302" s="296"/>
      <c r="B302" s="296"/>
      <c r="C302" s="296"/>
      <c r="D302" s="296"/>
      <c r="E302" s="296"/>
      <c r="F302" s="439"/>
      <c r="G302" s="439"/>
      <c r="H302" s="296"/>
      <c r="I302" s="628"/>
      <c r="J302" s="447"/>
      <c r="K302" s="792"/>
      <c r="L302" s="794"/>
    </row>
    <row r="303" spans="1:12" ht="14.5" hidden="1" customHeight="1" x14ac:dyDescent="0.35">
      <c r="A303" s="296"/>
      <c r="B303" s="296"/>
      <c r="C303" s="296"/>
      <c r="D303" s="296"/>
      <c r="E303" s="296"/>
      <c r="F303" s="439"/>
      <c r="G303" s="439"/>
      <c r="H303" s="296"/>
      <c r="I303" s="628"/>
      <c r="J303" s="447"/>
      <c r="K303" s="792"/>
      <c r="L303" s="794"/>
    </row>
    <row r="304" spans="1:12" ht="14.5" hidden="1" customHeight="1" x14ac:dyDescent="0.35">
      <c r="A304" s="296"/>
      <c r="B304" s="296"/>
      <c r="C304" s="296"/>
      <c r="D304" s="296"/>
      <c r="E304" s="296"/>
      <c r="F304" s="439"/>
      <c r="G304" s="439"/>
      <c r="H304" s="296"/>
      <c r="I304" s="628"/>
      <c r="J304" s="447"/>
      <c r="K304" s="792"/>
      <c r="L304" s="794"/>
    </row>
    <row r="305" spans="1:12" ht="14.5" hidden="1" customHeight="1" x14ac:dyDescent="0.35">
      <c r="A305" s="296"/>
      <c r="B305" s="296"/>
      <c r="C305" s="296"/>
      <c r="D305" s="296"/>
      <c r="E305" s="296"/>
      <c r="F305" s="439"/>
      <c r="G305" s="439"/>
      <c r="H305" s="296"/>
      <c r="I305" s="628"/>
      <c r="J305" s="447"/>
      <c r="K305" s="792"/>
      <c r="L305" s="794"/>
    </row>
    <row r="306" spans="1:12" ht="14.5" hidden="1" customHeight="1" x14ac:dyDescent="0.35">
      <c r="A306" s="296"/>
      <c r="B306" s="296"/>
      <c r="C306" s="296"/>
      <c r="D306" s="296"/>
      <c r="E306" s="296"/>
      <c r="F306" s="439"/>
      <c r="G306" s="439"/>
      <c r="H306" s="296"/>
      <c r="I306" s="628"/>
      <c r="J306" s="447"/>
      <c r="K306" s="792"/>
      <c r="L306" s="794"/>
    </row>
    <row r="307" spans="1:12" ht="14.5" hidden="1" customHeight="1" x14ac:dyDescent="0.35">
      <c r="A307" s="296"/>
      <c r="B307" s="296"/>
      <c r="C307" s="296"/>
      <c r="D307" s="296"/>
      <c r="E307" s="296"/>
      <c r="F307" s="439"/>
      <c r="G307" s="439"/>
      <c r="H307" s="296"/>
      <c r="I307" s="628"/>
      <c r="J307" s="447"/>
      <c r="K307" s="792"/>
      <c r="L307" s="794"/>
    </row>
    <row r="308" spans="1:12" ht="14.5" hidden="1" customHeight="1" x14ac:dyDescent="0.35">
      <c r="A308" s="296"/>
      <c r="B308" s="296"/>
      <c r="C308" s="296"/>
      <c r="D308" s="296"/>
      <c r="E308" s="296"/>
      <c r="F308" s="439"/>
      <c r="G308" s="439"/>
      <c r="H308" s="296"/>
      <c r="I308" s="628"/>
      <c r="J308" s="447"/>
      <c r="K308" s="792"/>
      <c r="L308" s="794"/>
    </row>
    <row r="309" spans="1:12" ht="14.5" hidden="1" customHeight="1" x14ac:dyDescent="0.35">
      <c r="A309" s="296"/>
      <c r="B309" s="296"/>
      <c r="C309" s="296"/>
      <c r="D309" s="296"/>
      <c r="E309" s="296"/>
      <c r="F309" s="439"/>
      <c r="G309" s="439"/>
      <c r="H309" s="296"/>
      <c r="I309" s="628"/>
      <c r="J309" s="447"/>
      <c r="K309" s="792"/>
      <c r="L309" s="794"/>
    </row>
    <row r="310" spans="1:12" ht="14.5" hidden="1" customHeight="1" x14ac:dyDescent="0.35">
      <c r="A310" s="296"/>
      <c r="B310" s="296"/>
      <c r="C310" s="296"/>
      <c r="D310" s="296"/>
      <c r="E310" s="296"/>
      <c r="F310" s="439"/>
      <c r="G310" s="439"/>
      <c r="H310" s="296"/>
      <c r="I310" s="628"/>
      <c r="J310" s="447"/>
      <c r="K310" s="792"/>
      <c r="L310" s="794"/>
    </row>
    <row r="311" spans="1:12" ht="14.5" hidden="1" customHeight="1" x14ac:dyDescent="0.35">
      <c r="A311" s="296"/>
      <c r="B311" s="296"/>
      <c r="C311" s="296"/>
      <c r="D311" s="296"/>
      <c r="E311" s="296"/>
      <c r="F311" s="439"/>
      <c r="G311" s="439"/>
      <c r="H311" s="296"/>
      <c r="I311" s="628"/>
      <c r="J311" s="447"/>
      <c r="K311" s="792"/>
      <c r="L311" s="794"/>
    </row>
    <row r="312" spans="1:12" ht="14.5" hidden="1" customHeight="1" x14ac:dyDescent="0.35">
      <c r="A312" s="296"/>
      <c r="B312" s="296"/>
      <c r="C312" s="296"/>
      <c r="D312" s="296"/>
      <c r="E312" s="296"/>
      <c r="F312" s="439"/>
      <c r="G312" s="439"/>
      <c r="H312" s="296"/>
      <c r="I312" s="628"/>
      <c r="J312" s="447"/>
      <c r="K312" s="792"/>
      <c r="L312" s="794"/>
    </row>
    <row r="313" spans="1:12" ht="14.5" hidden="1" customHeight="1" x14ac:dyDescent="0.35">
      <c r="A313" s="296"/>
      <c r="B313" s="296"/>
      <c r="C313" s="296"/>
      <c r="D313" s="296"/>
      <c r="E313" s="296"/>
      <c r="F313" s="439"/>
      <c r="G313" s="439"/>
      <c r="H313" s="296"/>
      <c r="I313" s="628"/>
      <c r="J313" s="447"/>
      <c r="K313" s="792"/>
      <c r="L313" s="794"/>
    </row>
    <row r="314" spans="1:12" ht="14.5" hidden="1" customHeight="1" x14ac:dyDescent="0.35">
      <c r="A314" s="296"/>
      <c r="B314" s="296"/>
      <c r="C314" s="296"/>
      <c r="D314" s="296"/>
      <c r="E314" s="296"/>
      <c r="F314" s="439"/>
      <c r="G314" s="439"/>
      <c r="H314" s="296"/>
      <c r="I314" s="628"/>
      <c r="J314" s="447"/>
      <c r="K314" s="792"/>
      <c r="L314" s="794"/>
    </row>
    <row r="315" spans="1:12" ht="14.5" hidden="1" customHeight="1" x14ac:dyDescent="0.35">
      <c r="A315" s="296"/>
      <c r="B315" s="296"/>
      <c r="C315" s="296"/>
      <c r="D315" s="296"/>
      <c r="E315" s="296"/>
      <c r="F315" s="439"/>
      <c r="G315" s="439"/>
      <c r="H315" s="296"/>
      <c r="I315" s="628"/>
      <c r="J315" s="447"/>
      <c r="K315" s="792"/>
      <c r="L315" s="794"/>
    </row>
    <row r="316" spans="1:12" ht="14.5" hidden="1" customHeight="1" x14ac:dyDescent="0.35">
      <c r="A316" s="296"/>
      <c r="B316" s="296"/>
      <c r="C316" s="296"/>
      <c r="D316" s="296"/>
      <c r="E316" s="296"/>
      <c r="F316" s="439"/>
      <c r="G316" s="439"/>
      <c r="H316" s="296"/>
      <c r="I316" s="628"/>
      <c r="J316" s="447"/>
      <c r="K316" s="792"/>
      <c r="L316" s="794"/>
    </row>
    <row r="317" spans="1:12" ht="3.75" hidden="1" customHeight="1" x14ac:dyDescent="0.35">
      <c r="A317" s="454"/>
      <c r="B317" s="448"/>
      <c r="C317" s="454"/>
      <c r="D317" s="448"/>
      <c r="E317" s="448"/>
      <c r="F317" s="449"/>
      <c r="G317" s="449"/>
      <c r="H317" s="450"/>
      <c r="I317" s="784"/>
      <c r="J317" s="451"/>
      <c r="K317" s="792"/>
      <c r="L317" s="794"/>
    </row>
    <row r="318" spans="1:12" ht="14.5" hidden="1" customHeight="1" x14ac:dyDescent="0.35">
      <c r="A318" s="296"/>
      <c r="B318" s="296"/>
      <c r="C318" s="296"/>
      <c r="D318" s="296"/>
      <c r="E318" s="296"/>
      <c r="F318" s="439"/>
      <c r="G318" s="439"/>
      <c r="H318" s="296"/>
      <c r="I318" s="628"/>
      <c r="J318" s="447"/>
      <c r="K318" s="792"/>
      <c r="L318" s="794"/>
    </row>
    <row r="319" spans="1:12" ht="14.5" hidden="1" customHeight="1" x14ac:dyDescent="0.35">
      <c r="A319" s="296"/>
      <c r="B319" s="296"/>
      <c r="C319" s="296"/>
      <c r="D319" s="296"/>
      <c r="E319" s="296"/>
      <c r="F319" s="439"/>
      <c r="G319" s="439"/>
      <c r="H319" s="296"/>
      <c r="I319" s="628"/>
      <c r="J319" s="447"/>
      <c r="K319" s="792"/>
      <c r="L319" s="794"/>
    </row>
    <row r="320" spans="1:12" ht="14.5" hidden="1" customHeight="1" x14ac:dyDescent="0.35">
      <c r="A320" s="296"/>
      <c r="B320" s="296"/>
      <c r="C320" s="296"/>
      <c r="D320" s="296"/>
      <c r="E320" s="296"/>
      <c r="F320" s="439"/>
      <c r="G320" s="439"/>
      <c r="H320" s="296"/>
      <c r="I320" s="628"/>
      <c r="J320" s="447"/>
      <c r="K320" s="792"/>
      <c r="L320" s="794"/>
    </row>
    <row r="321" spans="1:12" ht="14.5" hidden="1" customHeight="1" x14ac:dyDescent="0.35">
      <c r="A321" s="296"/>
      <c r="B321" s="296"/>
      <c r="C321" s="296"/>
      <c r="D321" s="296"/>
      <c r="E321" s="296"/>
      <c r="F321" s="439"/>
      <c r="G321" s="439"/>
      <c r="H321" s="296"/>
      <c r="I321" s="628"/>
      <c r="J321" s="447"/>
      <c r="K321" s="792"/>
      <c r="L321" s="794"/>
    </row>
    <row r="322" spans="1:12" ht="3.75" hidden="1" customHeight="1" x14ac:dyDescent="0.35">
      <c r="A322" s="454"/>
      <c r="B322" s="448"/>
      <c r="C322" s="454"/>
      <c r="D322" s="448"/>
      <c r="E322" s="448"/>
      <c r="F322" s="449"/>
      <c r="G322" s="449"/>
      <c r="H322" s="450"/>
      <c r="I322" s="784"/>
      <c r="J322" s="451"/>
      <c r="K322" s="792"/>
      <c r="L322" s="794"/>
    </row>
    <row r="323" spans="1:12" ht="14.5" hidden="1" customHeight="1" x14ac:dyDescent="0.35">
      <c r="A323" s="296"/>
      <c r="B323" s="296"/>
      <c r="C323" s="296"/>
      <c r="D323" s="296"/>
      <c r="E323" s="296"/>
      <c r="F323" s="439"/>
      <c r="G323" s="439"/>
      <c r="H323" s="296"/>
      <c r="I323" s="628"/>
      <c r="J323" s="447"/>
      <c r="K323" s="792"/>
      <c r="L323" s="794"/>
    </row>
    <row r="324" spans="1:12" ht="14.5" hidden="1" customHeight="1" x14ac:dyDescent="0.35">
      <c r="A324" s="296"/>
      <c r="B324" s="296"/>
      <c r="C324" s="296"/>
      <c r="D324" s="296"/>
      <c r="E324" s="296"/>
      <c r="F324" s="439"/>
      <c r="G324" s="439"/>
      <c r="H324" s="296"/>
      <c r="I324" s="628"/>
      <c r="J324" s="447"/>
      <c r="K324" s="792"/>
      <c r="L324" s="794"/>
    </row>
    <row r="325" spans="1:12" ht="14.5" hidden="1" customHeight="1" x14ac:dyDescent="0.35">
      <c r="A325" s="296"/>
      <c r="B325" s="296"/>
      <c r="C325" s="296"/>
      <c r="D325" s="296"/>
      <c r="E325" s="296"/>
      <c r="F325" s="439"/>
      <c r="G325" s="439"/>
      <c r="H325" s="296"/>
      <c r="I325" s="628"/>
      <c r="J325" s="447"/>
      <c r="K325" s="792"/>
      <c r="L325" s="794"/>
    </row>
    <row r="326" spans="1:12" ht="3.75" hidden="1" customHeight="1" x14ac:dyDescent="0.35">
      <c r="A326" s="454"/>
      <c r="B326" s="448"/>
      <c r="C326" s="454"/>
      <c r="D326" s="448"/>
      <c r="E326" s="448"/>
      <c r="F326" s="449"/>
      <c r="G326" s="449"/>
      <c r="H326" s="450"/>
      <c r="I326" s="784"/>
      <c r="J326" s="451"/>
      <c r="K326" s="792"/>
      <c r="L326" s="794"/>
    </row>
    <row r="327" spans="1:12" ht="14.5" hidden="1" customHeight="1" x14ac:dyDescent="0.35">
      <c r="A327" s="296"/>
      <c r="B327" s="296"/>
      <c r="C327" s="296"/>
      <c r="D327" s="296"/>
      <c r="E327" s="296"/>
      <c r="F327" s="439"/>
      <c r="G327" s="439"/>
      <c r="H327" s="296"/>
      <c r="I327" s="628"/>
      <c r="J327" s="447"/>
      <c r="K327" s="792"/>
      <c r="L327" s="794"/>
    </row>
    <row r="328" spans="1:12" ht="3.75" hidden="1" customHeight="1" x14ac:dyDescent="0.35">
      <c r="A328" s="454"/>
      <c r="B328" s="448"/>
      <c r="C328" s="454"/>
      <c r="D328" s="448"/>
      <c r="E328" s="448"/>
      <c r="F328" s="449"/>
      <c r="G328" s="449"/>
      <c r="H328" s="450"/>
      <c r="I328" s="784"/>
      <c r="J328" s="451"/>
      <c r="K328" s="792"/>
      <c r="L328" s="794"/>
    </row>
    <row r="329" spans="1:12" ht="14.5" hidden="1" customHeight="1" x14ac:dyDescent="0.35">
      <c r="A329" s="296"/>
      <c r="B329" s="296"/>
      <c r="C329" s="296"/>
      <c r="D329" s="296"/>
      <c r="E329" s="296"/>
      <c r="F329" s="439"/>
      <c r="G329" s="439"/>
      <c r="H329" s="296"/>
      <c r="I329" s="628"/>
      <c r="J329" s="447"/>
      <c r="K329" s="792"/>
      <c r="L329" s="794"/>
    </row>
    <row r="330" spans="1:12" ht="3.75" hidden="1" customHeight="1" x14ac:dyDescent="0.35">
      <c r="A330" s="454"/>
      <c r="B330" s="448"/>
      <c r="C330" s="454"/>
      <c r="D330" s="448"/>
      <c r="E330" s="448"/>
      <c r="F330" s="449"/>
      <c r="G330" s="449"/>
      <c r="H330" s="450"/>
      <c r="I330" s="784"/>
      <c r="J330" s="451"/>
      <c r="K330" s="792"/>
      <c r="L330" s="794"/>
    </row>
    <row r="331" spans="1:12" ht="14.5" hidden="1" customHeight="1" x14ac:dyDescent="0.35">
      <c r="A331" s="296"/>
      <c r="B331" s="296"/>
      <c r="C331" s="296"/>
      <c r="D331" s="296"/>
      <c r="E331" s="296"/>
      <c r="F331" s="439"/>
      <c r="G331" s="439"/>
      <c r="H331" s="296"/>
      <c r="I331" s="628"/>
      <c r="J331" s="447"/>
      <c r="K331" s="792"/>
      <c r="L331" s="794"/>
    </row>
    <row r="332" spans="1:12" ht="3.75" hidden="1" customHeight="1" x14ac:dyDescent="0.35">
      <c r="A332" s="454"/>
      <c r="B332" s="448"/>
      <c r="C332" s="454"/>
      <c r="D332" s="448"/>
      <c r="E332" s="448"/>
      <c r="F332" s="449"/>
      <c r="G332" s="449"/>
      <c r="H332" s="450"/>
      <c r="I332" s="784"/>
      <c r="J332" s="451"/>
      <c r="K332" s="792"/>
      <c r="L332" s="794"/>
    </row>
    <row r="333" spans="1:12" ht="14.5" hidden="1" customHeight="1" x14ac:dyDescent="0.35">
      <c r="A333" s="296"/>
      <c r="B333" s="296"/>
      <c r="C333" s="296"/>
      <c r="D333" s="296"/>
      <c r="E333" s="296"/>
      <c r="F333" s="439"/>
      <c r="G333" s="439"/>
      <c r="H333" s="296"/>
      <c r="I333" s="628"/>
      <c r="J333" s="447"/>
      <c r="K333" s="792"/>
      <c r="L333" s="794"/>
    </row>
    <row r="334" spans="1:12" ht="14.5" hidden="1" customHeight="1" x14ac:dyDescent="0.35">
      <c r="A334" s="296"/>
      <c r="B334" s="296"/>
      <c r="C334" s="296"/>
      <c r="D334" s="296"/>
      <c r="E334" s="296"/>
      <c r="F334" s="439"/>
      <c r="G334" s="439"/>
      <c r="H334" s="296"/>
      <c r="I334" s="628"/>
      <c r="J334" s="447"/>
      <c r="K334" s="792"/>
      <c r="L334" s="794"/>
    </row>
    <row r="335" spans="1:12" ht="14.5" hidden="1" customHeight="1" x14ac:dyDescent="0.35">
      <c r="A335" s="296"/>
      <c r="B335" s="296"/>
      <c r="C335" s="296"/>
      <c r="D335" s="296"/>
      <c r="E335" s="296"/>
      <c r="F335" s="439"/>
      <c r="G335" s="439"/>
      <c r="H335" s="296"/>
      <c r="I335" s="628"/>
      <c r="J335" s="447"/>
      <c r="K335" s="792"/>
      <c r="L335" s="794"/>
    </row>
    <row r="336" spans="1:12" ht="3.75" hidden="1" customHeight="1" x14ac:dyDescent="0.35">
      <c r="A336" s="454"/>
      <c r="B336" s="448"/>
      <c r="C336" s="454"/>
      <c r="D336" s="448"/>
      <c r="E336" s="448"/>
      <c r="F336" s="449"/>
      <c r="G336" s="449"/>
      <c r="H336" s="450"/>
      <c r="I336" s="784"/>
      <c r="J336" s="451"/>
      <c r="K336" s="792"/>
      <c r="L336" s="794"/>
    </row>
    <row r="337" spans="1:12" ht="14.5" hidden="1" customHeight="1" x14ac:dyDescent="0.35">
      <c r="A337" s="296"/>
      <c r="B337" s="296"/>
      <c r="C337" s="296"/>
      <c r="D337" s="296"/>
      <c r="E337" s="296"/>
      <c r="F337" s="439"/>
      <c r="G337" s="439"/>
      <c r="H337" s="296"/>
      <c r="I337" s="628"/>
      <c r="J337" s="447"/>
      <c r="K337" s="792"/>
      <c r="L337" s="794"/>
    </row>
    <row r="338" spans="1:12" ht="3.75" hidden="1" customHeight="1" x14ac:dyDescent="0.35">
      <c r="A338" s="454"/>
      <c r="B338" s="448"/>
      <c r="C338" s="454"/>
      <c r="D338" s="448"/>
      <c r="E338" s="448"/>
      <c r="F338" s="449"/>
      <c r="G338" s="449"/>
      <c r="H338" s="450"/>
      <c r="I338" s="784"/>
      <c r="J338" s="451"/>
      <c r="K338" s="792"/>
      <c r="L338" s="794"/>
    </row>
    <row r="339" spans="1:12" ht="14.5" hidden="1" customHeight="1" x14ac:dyDescent="0.35">
      <c r="A339" s="296"/>
      <c r="B339" s="296"/>
      <c r="C339" s="296"/>
      <c r="D339" s="296"/>
      <c r="E339" s="296"/>
      <c r="F339" s="439"/>
      <c r="G339" s="439"/>
      <c r="H339" s="296"/>
      <c r="I339" s="628"/>
      <c r="J339" s="447"/>
      <c r="K339" s="792"/>
      <c r="L339" s="794"/>
    </row>
    <row r="340" spans="1:12" ht="14.5" hidden="1" customHeight="1" x14ac:dyDescent="0.35">
      <c r="A340" s="296"/>
      <c r="B340" s="296"/>
      <c r="C340" s="296"/>
      <c r="D340" s="296"/>
      <c r="E340" s="296"/>
      <c r="F340" s="296"/>
      <c r="G340" s="296"/>
      <c r="H340" s="296"/>
      <c r="I340" s="628"/>
      <c r="J340" s="423"/>
      <c r="K340" s="792"/>
      <c r="L340" s="794"/>
    </row>
    <row r="341" spans="1:12" ht="14.5" hidden="1" customHeight="1" x14ac:dyDescent="0.35">
      <c r="A341" s="296"/>
      <c r="B341" s="296"/>
      <c r="C341" s="296"/>
      <c r="D341" s="296"/>
      <c r="E341" s="296"/>
      <c r="F341" s="296"/>
      <c r="G341" s="296"/>
      <c r="H341" s="296"/>
      <c r="I341" s="628"/>
      <c r="J341" s="423"/>
      <c r="K341" s="792"/>
      <c r="L341" s="794"/>
    </row>
    <row r="342" spans="1:12" ht="14.5" hidden="1" customHeight="1" x14ac:dyDescent="0.35">
      <c r="A342" s="296"/>
      <c r="B342" s="296"/>
      <c r="C342" s="296"/>
      <c r="D342" s="296"/>
      <c r="E342" s="296"/>
      <c r="F342" s="296"/>
      <c r="G342" s="296"/>
      <c r="H342" s="296"/>
      <c r="I342" s="628"/>
      <c r="J342" s="423"/>
      <c r="K342" s="792"/>
      <c r="L342" s="794"/>
    </row>
    <row r="343" spans="1:12" ht="14.5" hidden="1" customHeight="1" x14ac:dyDescent="0.35">
      <c r="A343" s="296"/>
      <c r="B343" s="296"/>
      <c r="C343" s="296"/>
      <c r="D343" s="296"/>
      <c r="E343" s="296"/>
      <c r="F343" s="296"/>
      <c r="G343" s="296"/>
      <c r="H343" s="296"/>
      <c r="I343" s="628"/>
      <c r="J343" s="423"/>
      <c r="K343" s="792"/>
      <c r="L343" s="794"/>
    </row>
    <row r="344" spans="1:12" ht="14.5" hidden="1" customHeight="1" x14ac:dyDescent="0.35">
      <c r="A344" s="296"/>
      <c r="B344" s="296"/>
      <c r="C344" s="296"/>
      <c r="D344" s="296"/>
      <c r="E344" s="296"/>
      <c r="F344" s="296"/>
      <c r="G344" s="296"/>
      <c r="H344" s="296"/>
      <c r="I344" s="628"/>
      <c r="J344" s="423"/>
      <c r="K344" s="792"/>
      <c r="L344" s="794"/>
    </row>
    <row r="345" spans="1:12" ht="14.5" hidden="1" customHeight="1" x14ac:dyDescent="0.35">
      <c r="A345" s="296"/>
      <c r="B345" s="296"/>
      <c r="C345" s="296"/>
      <c r="D345" s="296"/>
      <c r="E345" s="296"/>
      <c r="F345" s="296"/>
      <c r="G345" s="296"/>
      <c r="H345" s="296"/>
      <c r="I345" s="628"/>
      <c r="J345" s="423"/>
      <c r="K345" s="792"/>
      <c r="L345" s="794"/>
    </row>
    <row r="346" spans="1:12" ht="14.5" hidden="1" customHeight="1" x14ac:dyDescent="0.35">
      <c r="A346" s="296"/>
      <c r="B346" s="296"/>
      <c r="C346" s="296"/>
      <c r="D346" s="296"/>
      <c r="E346" s="296"/>
      <c r="F346" s="296"/>
      <c r="G346" s="296"/>
      <c r="H346" s="296"/>
      <c r="I346" s="628"/>
      <c r="J346" s="423"/>
      <c r="K346" s="792"/>
      <c r="L346" s="794"/>
    </row>
    <row r="347" spans="1:12" ht="14.5" hidden="1" customHeight="1" x14ac:dyDescent="0.35">
      <c r="A347" s="296"/>
      <c r="B347" s="296"/>
      <c r="C347" s="296"/>
      <c r="D347" s="296"/>
      <c r="E347" s="296"/>
      <c r="F347" s="296"/>
      <c r="G347" s="296"/>
      <c r="H347" s="296"/>
      <c r="I347" s="628"/>
      <c r="J347" s="423"/>
      <c r="K347" s="792"/>
      <c r="L347" s="794"/>
    </row>
    <row r="348" spans="1:12" ht="14.5" hidden="1" customHeight="1" x14ac:dyDescent="0.35">
      <c r="A348" s="296"/>
      <c r="B348" s="296"/>
      <c r="C348" s="296"/>
      <c r="D348" s="296"/>
      <c r="E348" s="296"/>
      <c r="F348" s="296"/>
      <c r="G348" s="296"/>
      <c r="H348" s="296"/>
      <c r="I348" s="628"/>
      <c r="J348" s="423"/>
      <c r="K348" s="792"/>
      <c r="L348" s="794"/>
    </row>
    <row r="349" spans="1:12" ht="14.5" hidden="1" customHeight="1" x14ac:dyDescent="0.35">
      <c r="A349" s="296"/>
      <c r="B349" s="296"/>
      <c r="C349" s="296"/>
      <c r="D349" s="296"/>
      <c r="E349" s="296"/>
      <c r="F349" s="296"/>
      <c r="G349" s="296"/>
      <c r="H349" s="296"/>
      <c r="I349" s="628"/>
      <c r="J349" s="423"/>
      <c r="K349" s="792"/>
      <c r="L349" s="794"/>
    </row>
    <row r="350" spans="1:12" ht="14.5" hidden="1" customHeight="1" x14ac:dyDescent="0.35">
      <c r="A350" s="296"/>
      <c r="B350" s="296"/>
      <c r="C350" s="296"/>
      <c r="D350" s="296"/>
      <c r="E350" s="296"/>
      <c r="F350" s="296"/>
      <c r="G350" s="296"/>
      <c r="H350" s="296"/>
      <c r="I350" s="628"/>
      <c r="J350" s="423"/>
      <c r="K350" s="792"/>
      <c r="L350" s="794"/>
    </row>
    <row r="351" spans="1:12" ht="14.5" hidden="1" customHeight="1" x14ac:dyDescent="0.35">
      <c r="A351" s="296"/>
      <c r="B351" s="296"/>
      <c r="C351" s="296"/>
      <c r="D351" s="296"/>
      <c r="E351" s="296"/>
      <c r="F351" s="296"/>
      <c r="G351" s="296"/>
      <c r="H351" s="296"/>
      <c r="I351" s="628"/>
      <c r="J351" s="423"/>
      <c r="K351" s="792"/>
      <c r="L351" s="794"/>
    </row>
    <row r="352" spans="1:12" ht="14.5" hidden="1" customHeight="1" x14ac:dyDescent="0.35">
      <c r="A352" s="296"/>
      <c r="B352" s="296"/>
      <c r="C352" s="296"/>
      <c r="D352" s="296"/>
      <c r="E352" s="296"/>
      <c r="F352" s="296"/>
      <c r="G352" s="296"/>
      <c r="H352" s="296"/>
      <c r="I352" s="628"/>
      <c r="J352" s="423"/>
      <c r="K352" s="792"/>
      <c r="L352" s="794"/>
    </row>
    <row r="353" spans="1:12" ht="14.5" hidden="1" customHeight="1" x14ac:dyDescent="0.35">
      <c r="A353" s="296"/>
      <c r="B353" s="296"/>
      <c r="C353" s="296"/>
      <c r="D353" s="296"/>
      <c r="E353" s="296"/>
      <c r="F353" s="296"/>
      <c r="G353" s="296"/>
      <c r="H353" s="296"/>
      <c r="I353" s="628"/>
      <c r="J353" s="423"/>
      <c r="K353" s="792"/>
      <c r="L353" s="794"/>
    </row>
    <row r="354" spans="1:12" ht="14.5" hidden="1" customHeight="1" x14ac:dyDescent="0.35">
      <c r="A354" s="296"/>
      <c r="B354" s="296"/>
      <c r="C354" s="296"/>
      <c r="D354" s="296"/>
      <c r="E354" s="296"/>
      <c r="F354" s="296"/>
      <c r="G354" s="296"/>
      <c r="H354" s="296"/>
      <c r="I354" s="628"/>
      <c r="J354" s="423"/>
      <c r="K354" s="792"/>
      <c r="L354" s="794"/>
    </row>
    <row r="355" spans="1:12" ht="14.5" hidden="1" customHeight="1" x14ac:dyDescent="0.35">
      <c r="A355" s="296"/>
      <c r="B355" s="296"/>
      <c r="C355" s="296"/>
      <c r="D355" s="296"/>
      <c r="E355" s="296"/>
      <c r="F355" s="296"/>
      <c r="G355" s="296"/>
      <c r="H355" s="296"/>
      <c r="I355" s="628"/>
      <c r="J355" s="423"/>
      <c r="K355" s="792"/>
      <c r="L355" s="794"/>
    </row>
    <row r="356" spans="1:12" ht="14.5" hidden="1" customHeight="1" x14ac:dyDescent="0.35">
      <c r="A356" s="296"/>
      <c r="B356" s="296"/>
      <c r="C356" s="296"/>
      <c r="D356" s="296"/>
      <c r="E356" s="296"/>
      <c r="F356" s="296"/>
      <c r="G356" s="296"/>
      <c r="H356" s="296"/>
      <c r="I356" s="628"/>
      <c r="J356" s="423"/>
      <c r="K356" s="792"/>
      <c r="L356" s="794"/>
    </row>
    <row r="357" spans="1:12" ht="14.5" hidden="1" customHeight="1" x14ac:dyDescent="0.35">
      <c r="A357" s="296"/>
      <c r="B357" s="296"/>
      <c r="C357" s="296"/>
      <c r="D357" s="296"/>
      <c r="E357" s="296"/>
      <c r="F357" s="296"/>
      <c r="G357" s="296"/>
      <c r="H357" s="296"/>
      <c r="I357" s="628"/>
      <c r="J357" s="423"/>
      <c r="K357" s="792"/>
      <c r="L357" s="794"/>
    </row>
    <row r="358" spans="1:12" ht="14.5" hidden="1" customHeight="1" x14ac:dyDescent="0.35">
      <c r="A358" s="296"/>
      <c r="B358" s="296"/>
      <c r="C358" s="296"/>
      <c r="D358" s="296"/>
      <c r="E358" s="296"/>
      <c r="F358" s="296"/>
      <c r="G358" s="296"/>
      <c r="H358" s="296"/>
      <c r="I358" s="628"/>
      <c r="J358" s="423"/>
      <c r="K358" s="792"/>
      <c r="L358" s="794"/>
    </row>
    <row r="359" spans="1:12" ht="14.5" hidden="1" customHeight="1" x14ac:dyDescent="0.35">
      <c r="A359" s="296"/>
      <c r="B359" s="296"/>
      <c r="C359" s="296"/>
      <c r="D359" s="296"/>
      <c r="E359" s="296"/>
      <c r="F359" s="296"/>
      <c r="G359" s="296"/>
      <c r="H359" s="296"/>
      <c r="I359" s="628"/>
      <c r="J359" s="423"/>
      <c r="K359" s="792"/>
      <c r="L359" s="794"/>
    </row>
    <row r="360" spans="1:12" ht="14.5" hidden="1" customHeight="1" x14ac:dyDescent="0.35">
      <c r="A360" s="296"/>
      <c r="B360" s="296"/>
      <c r="C360" s="296"/>
      <c r="D360" s="296"/>
      <c r="E360" s="296"/>
      <c r="F360" s="296"/>
      <c r="G360" s="296"/>
      <c r="H360" s="296"/>
      <c r="I360" s="628"/>
      <c r="J360" s="423"/>
      <c r="K360" s="792"/>
      <c r="L360" s="794"/>
    </row>
    <row r="361" spans="1:12" ht="14.5" hidden="1" customHeight="1" x14ac:dyDescent="0.35">
      <c r="A361" s="296"/>
      <c r="B361" s="296"/>
      <c r="C361" s="296"/>
      <c r="D361" s="296"/>
      <c r="E361" s="296"/>
      <c r="F361" s="296"/>
      <c r="G361" s="296"/>
      <c r="H361" s="296"/>
      <c r="I361" s="628"/>
      <c r="J361" s="423"/>
      <c r="K361" s="792"/>
      <c r="L361" s="794"/>
    </row>
    <row r="362" spans="1:12" ht="14.5" hidden="1" customHeight="1" x14ac:dyDescent="0.35">
      <c r="A362" s="296"/>
      <c r="B362" s="296"/>
      <c r="C362" s="296"/>
      <c r="D362" s="296"/>
      <c r="E362" s="296"/>
      <c r="F362" s="296"/>
      <c r="G362" s="296"/>
      <c r="H362" s="296"/>
      <c r="I362" s="628"/>
      <c r="J362" s="423"/>
      <c r="K362" s="792"/>
      <c r="L362" s="794"/>
    </row>
    <row r="363" spans="1:12" ht="14.5" hidden="1" customHeight="1" x14ac:dyDescent="0.35">
      <c r="A363" s="296"/>
      <c r="B363" s="296"/>
      <c r="C363" s="296"/>
      <c r="D363" s="296"/>
      <c r="E363" s="296"/>
      <c r="F363" s="296"/>
      <c r="G363" s="296"/>
      <c r="H363" s="296"/>
      <c r="I363" s="628"/>
      <c r="J363" s="423"/>
      <c r="K363" s="792"/>
      <c r="L363" s="794"/>
    </row>
    <row r="364" spans="1:12" ht="14.5" hidden="1" customHeight="1" x14ac:dyDescent="0.35">
      <c r="A364" s="296"/>
      <c r="B364" s="296"/>
      <c r="C364" s="296"/>
      <c r="D364" s="296"/>
      <c r="E364" s="296"/>
      <c r="F364" s="296"/>
      <c r="G364" s="296"/>
      <c r="H364" s="296"/>
      <c r="I364" s="628"/>
      <c r="J364" s="423"/>
      <c r="K364" s="792"/>
      <c r="L364" s="794"/>
    </row>
    <row r="365" spans="1:12" ht="14.5" hidden="1" customHeight="1" x14ac:dyDescent="0.35">
      <c r="A365" s="296"/>
      <c r="B365" s="296"/>
      <c r="C365" s="296"/>
      <c r="D365" s="296"/>
      <c r="E365" s="296"/>
      <c r="F365" s="296"/>
      <c r="G365" s="296"/>
      <c r="H365" s="296"/>
      <c r="I365" s="628"/>
      <c r="J365" s="423"/>
      <c r="K365" s="792"/>
      <c r="L365" s="794"/>
    </row>
    <row r="366" spans="1:12" ht="14.5" hidden="1" customHeight="1" x14ac:dyDescent="0.35">
      <c r="A366" s="296"/>
      <c r="B366" s="296"/>
      <c r="C366" s="296"/>
      <c r="D366" s="296"/>
      <c r="E366" s="296"/>
      <c r="F366" s="296"/>
      <c r="G366" s="296"/>
      <c r="H366" s="296"/>
      <c r="I366" s="628"/>
      <c r="J366" s="423"/>
      <c r="K366" s="792"/>
      <c r="L366" s="794"/>
    </row>
    <row r="367" spans="1:12" ht="14.5" hidden="1" customHeight="1" x14ac:dyDescent="0.35">
      <c r="A367" s="296"/>
      <c r="B367" s="296"/>
      <c r="C367" s="296"/>
      <c r="D367" s="296"/>
      <c r="E367" s="296"/>
      <c r="F367" s="296"/>
      <c r="G367" s="296"/>
      <c r="H367" s="296"/>
      <c r="I367" s="628"/>
      <c r="J367" s="423"/>
      <c r="K367" s="792"/>
      <c r="L367" s="794"/>
    </row>
    <row r="368" spans="1:12" ht="14.5" hidden="1" customHeight="1" x14ac:dyDescent="0.35">
      <c r="A368" s="296"/>
      <c r="B368" s="296"/>
      <c r="C368" s="296"/>
      <c r="D368" s="296"/>
      <c r="E368" s="296"/>
      <c r="F368" s="296"/>
      <c r="G368" s="296"/>
      <c r="H368" s="296"/>
      <c r="I368" s="628"/>
      <c r="J368" s="423"/>
      <c r="K368" s="792"/>
      <c r="L368" s="794"/>
    </row>
    <row r="369" spans="1:12" ht="14.5" hidden="1" customHeight="1" x14ac:dyDescent="0.35">
      <c r="A369" s="296"/>
      <c r="B369" s="296"/>
      <c r="C369" s="296"/>
      <c r="D369" s="296"/>
      <c r="E369" s="296"/>
      <c r="F369" s="296"/>
      <c r="G369" s="296"/>
      <c r="H369" s="296"/>
      <c r="I369" s="628"/>
      <c r="J369" s="423"/>
      <c r="K369" s="792"/>
      <c r="L369" s="794"/>
    </row>
    <row r="370" spans="1:12" ht="14.5" hidden="1" customHeight="1" x14ac:dyDescent="0.35">
      <c r="A370" s="296"/>
      <c r="B370" s="296"/>
      <c r="C370" s="296"/>
      <c r="D370" s="296"/>
      <c r="E370" s="296"/>
      <c r="F370" s="296"/>
      <c r="G370" s="296"/>
      <c r="H370" s="296"/>
      <c r="I370" s="628"/>
      <c r="J370" s="423"/>
      <c r="K370" s="792"/>
      <c r="L370" s="794"/>
    </row>
    <row r="371" spans="1:12" ht="14.5" hidden="1" customHeight="1" x14ac:dyDescent="0.35">
      <c r="A371" s="296"/>
      <c r="B371" s="296"/>
      <c r="C371" s="296"/>
      <c r="D371" s="296"/>
      <c r="E371" s="296"/>
      <c r="F371" s="296"/>
      <c r="G371" s="296"/>
      <c r="H371" s="296"/>
      <c r="I371" s="628"/>
      <c r="J371" s="423"/>
      <c r="K371" s="792"/>
      <c r="L371" s="794"/>
    </row>
    <row r="372" spans="1:12" ht="14.5" hidden="1" customHeight="1" x14ac:dyDescent="0.35">
      <c r="A372" s="296"/>
      <c r="B372" s="296"/>
      <c r="C372" s="296"/>
      <c r="D372" s="296"/>
      <c r="E372" s="296"/>
      <c r="F372" s="296"/>
      <c r="G372" s="296"/>
      <c r="H372" s="296"/>
      <c r="I372" s="628"/>
      <c r="J372" s="423"/>
      <c r="K372" s="792"/>
      <c r="L372" s="794"/>
    </row>
    <row r="373" spans="1:12" ht="14.5" hidden="1" customHeight="1" x14ac:dyDescent="0.35">
      <c r="A373" s="296"/>
      <c r="B373" s="296"/>
      <c r="C373" s="296"/>
      <c r="D373" s="296"/>
      <c r="E373" s="296"/>
      <c r="F373" s="296"/>
      <c r="G373" s="296"/>
      <c r="H373" s="296"/>
      <c r="I373" s="628"/>
      <c r="J373" s="423"/>
      <c r="K373" s="792"/>
      <c r="L373" s="794"/>
    </row>
    <row r="374" spans="1:12" ht="14.5" hidden="1" customHeight="1" x14ac:dyDescent="0.35">
      <c r="A374" s="296"/>
      <c r="B374" s="296"/>
      <c r="C374" s="296"/>
      <c r="D374" s="296"/>
      <c r="E374" s="296"/>
      <c r="F374" s="296"/>
      <c r="G374" s="296"/>
      <c r="H374" s="296"/>
      <c r="I374" s="628"/>
      <c r="J374" s="423"/>
      <c r="K374" s="792"/>
      <c r="L374" s="794"/>
    </row>
    <row r="375" spans="1:12" ht="14.5" hidden="1" customHeight="1" x14ac:dyDescent="0.35">
      <c r="A375" s="296"/>
      <c r="B375" s="296"/>
      <c r="C375" s="296"/>
      <c r="D375" s="296"/>
      <c r="E375" s="296"/>
      <c r="F375" s="296"/>
      <c r="G375" s="296"/>
      <c r="H375" s="296"/>
      <c r="I375" s="628"/>
      <c r="J375" s="423"/>
      <c r="K375" s="792"/>
      <c r="L375" s="794"/>
    </row>
    <row r="376" spans="1:12" ht="14.5" hidden="1" customHeight="1" x14ac:dyDescent="0.35">
      <c r="A376" s="296"/>
      <c r="B376" s="296"/>
      <c r="C376" s="296"/>
      <c r="D376" s="296"/>
      <c r="E376" s="296"/>
      <c r="F376" s="296"/>
      <c r="G376" s="296"/>
      <c r="H376" s="296"/>
      <c r="I376" s="628"/>
      <c r="J376" s="423"/>
      <c r="K376" s="792"/>
      <c r="L376" s="794"/>
    </row>
    <row r="377" spans="1:12" ht="14.5" hidden="1" customHeight="1" x14ac:dyDescent="0.35">
      <c r="A377" s="296"/>
      <c r="B377" s="296"/>
      <c r="C377" s="296"/>
      <c r="D377" s="296"/>
      <c r="E377" s="296"/>
      <c r="F377" s="296"/>
      <c r="G377" s="296"/>
      <c r="H377" s="296"/>
      <c r="I377" s="628"/>
      <c r="J377" s="423"/>
      <c r="K377" s="792"/>
      <c r="L377" s="794"/>
    </row>
    <row r="378" spans="1:12" ht="14.5" hidden="1" customHeight="1" x14ac:dyDescent="0.35">
      <c r="A378" s="296"/>
      <c r="B378" s="296"/>
      <c r="C378" s="296"/>
      <c r="D378" s="296"/>
      <c r="E378" s="296"/>
      <c r="F378" s="296"/>
      <c r="G378" s="296"/>
      <c r="H378" s="296"/>
      <c r="I378" s="628"/>
      <c r="J378" s="423"/>
      <c r="K378" s="792"/>
      <c r="L378" s="794"/>
    </row>
    <row r="379" spans="1:12" ht="14.5" hidden="1" customHeight="1" x14ac:dyDescent="0.35">
      <c r="A379" s="296"/>
      <c r="B379" s="296"/>
      <c r="C379" s="296"/>
      <c r="D379" s="296"/>
      <c r="E379" s="296"/>
      <c r="F379" s="296"/>
      <c r="G379" s="296"/>
      <c r="H379" s="296"/>
      <c r="I379" s="628"/>
      <c r="J379" s="423"/>
      <c r="K379" s="792"/>
      <c r="L379" s="794"/>
    </row>
    <row r="380" spans="1:12" ht="14.5" hidden="1" customHeight="1" x14ac:dyDescent="0.35">
      <c r="A380" s="296"/>
      <c r="B380" s="296"/>
      <c r="C380" s="296"/>
      <c r="D380" s="296"/>
      <c r="E380" s="296"/>
      <c r="F380" s="296"/>
      <c r="G380" s="296"/>
      <c r="H380" s="296"/>
      <c r="I380" s="628"/>
      <c r="J380" s="423"/>
      <c r="K380" s="792"/>
      <c r="L380" s="794"/>
    </row>
    <row r="381" spans="1:12" ht="14.5" hidden="1" customHeight="1" x14ac:dyDescent="0.35">
      <c r="A381" s="296"/>
      <c r="B381" s="296"/>
      <c r="C381" s="296"/>
      <c r="D381" s="296"/>
      <c r="E381" s="296"/>
      <c r="F381" s="296"/>
      <c r="G381" s="296"/>
      <c r="H381" s="296"/>
      <c r="I381" s="628"/>
      <c r="J381" s="423"/>
      <c r="K381" s="792"/>
      <c r="L381" s="794"/>
    </row>
    <row r="382" spans="1:12" ht="14.5" hidden="1" customHeight="1" x14ac:dyDescent="0.35">
      <c r="A382" s="296"/>
      <c r="B382" s="296"/>
      <c r="C382" s="296"/>
      <c r="D382" s="296"/>
      <c r="E382" s="296"/>
      <c r="F382" s="296"/>
      <c r="G382" s="296"/>
      <c r="H382" s="296"/>
      <c r="I382" s="628"/>
      <c r="J382" s="423"/>
      <c r="K382" s="792"/>
      <c r="L382" s="794"/>
    </row>
    <row r="383" spans="1:12" ht="14.5" hidden="1" customHeight="1" x14ac:dyDescent="0.35">
      <c r="A383" s="296"/>
      <c r="B383" s="296"/>
      <c r="C383" s="296"/>
      <c r="D383" s="296"/>
      <c r="E383" s="296"/>
      <c r="F383" s="296"/>
      <c r="G383" s="296"/>
      <c r="H383" s="296"/>
      <c r="I383" s="628"/>
      <c r="J383" s="423"/>
      <c r="K383" s="792"/>
      <c r="L383" s="794"/>
    </row>
    <row r="384" spans="1:12" ht="14.5" hidden="1" customHeight="1" x14ac:dyDescent="0.35">
      <c r="A384" s="296"/>
      <c r="B384" s="296"/>
      <c r="C384" s="296"/>
      <c r="D384" s="296"/>
      <c r="E384" s="296"/>
      <c r="F384" s="296"/>
      <c r="G384" s="296"/>
      <c r="H384" s="296"/>
      <c r="I384" s="628"/>
      <c r="J384" s="423"/>
      <c r="K384" s="792"/>
      <c r="L384" s="794"/>
    </row>
    <row r="385" spans="1:12" ht="14.5" hidden="1" customHeight="1" x14ac:dyDescent="0.35">
      <c r="A385" s="296"/>
      <c r="B385" s="296"/>
      <c r="C385" s="296"/>
      <c r="D385" s="296"/>
      <c r="E385" s="296"/>
      <c r="F385" s="296"/>
      <c r="G385" s="296"/>
      <c r="H385" s="296"/>
      <c r="I385" s="628"/>
      <c r="J385" s="423"/>
      <c r="K385" s="792"/>
      <c r="L385" s="794"/>
    </row>
    <row r="386" spans="1:12" ht="14.5" hidden="1" customHeight="1" x14ac:dyDescent="0.35">
      <c r="A386" s="296"/>
      <c r="B386" s="296"/>
      <c r="C386" s="296"/>
      <c r="D386" s="296"/>
      <c r="E386" s="296"/>
      <c r="F386" s="296"/>
      <c r="G386" s="296"/>
      <c r="H386" s="296"/>
      <c r="I386" s="628"/>
      <c r="J386" s="423"/>
      <c r="K386" s="792"/>
      <c r="L386" s="794"/>
    </row>
    <row r="387" spans="1:12" ht="14.5" hidden="1" customHeight="1" x14ac:dyDescent="0.35">
      <c r="A387" s="296"/>
      <c r="B387" s="296"/>
      <c r="C387" s="296"/>
      <c r="D387" s="296"/>
      <c r="E387" s="296"/>
      <c r="F387" s="296"/>
      <c r="G387" s="296"/>
      <c r="H387" s="296"/>
      <c r="I387" s="628"/>
      <c r="J387" s="423"/>
      <c r="K387" s="792"/>
      <c r="L387" s="794"/>
    </row>
    <row r="388" spans="1:12" ht="14.5" hidden="1" customHeight="1" x14ac:dyDescent="0.35">
      <c r="A388" s="296"/>
      <c r="B388" s="296"/>
      <c r="C388" s="296"/>
      <c r="D388" s="296"/>
      <c r="E388" s="296"/>
      <c r="F388" s="296"/>
      <c r="G388" s="296"/>
      <c r="H388" s="296"/>
      <c r="I388" s="628"/>
      <c r="J388" s="423"/>
      <c r="K388" s="792"/>
      <c r="L388" s="794"/>
    </row>
    <row r="389" spans="1:12" ht="14.5" hidden="1" customHeight="1" x14ac:dyDescent="0.35">
      <c r="A389" s="296"/>
      <c r="B389" s="296"/>
      <c r="C389" s="296"/>
      <c r="D389" s="296"/>
      <c r="E389" s="296"/>
      <c r="F389" s="296"/>
      <c r="G389" s="296"/>
      <c r="H389" s="296"/>
      <c r="I389" s="628"/>
      <c r="J389" s="423"/>
      <c r="K389" s="792"/>
      <c r="L389" s="794"/>
    </row>
    <row r="390" spans="1:12" ht="14.5" hidden="1" customHeight="1" x14ac:dyDescent="0.35">
      <c r="A390" s="296"/>
      <c r="B390" s="296"/>
      <c r="C390" s="296"/>
      <c r="D390" s="296"/>
      <c r="E390" s="296"/>
      <c r="F390" s="296"/>
      <c r="G390" s="296"/>
      <c r="H390" s="296"/>
      <c r="I390" s="628"/>
      <c r="J390" s="423"/>
      <c r="K390" s="792"/>
      <c r="L390" s="794"/>
    </row>
    <row r="391" spans="1:12" ht="14.5" hidden="1" customHeight="1" x14ac:dyDescent="0.35">
      <c r="A391" s="296"/>
      <c r="B391" s="296"/>
      <c r="C391" s="296"/>
      <c r="D391" s="296"/>
      <c r="E391" s="296"/>
      <c r="F391" s="296"/>
      <c r="G391" s="296"/>
      <c r="H391" s="296"/>
      <c r="I391" s="628"/>
      <c r="J391" s="423"/>
      <c r="K391" s="792"/>
      <c r="L391" s="794"/>
    </row>
    <row r="392" spans="1:12" ht="14.5" hidden="1" customHeight="1" x14ac:dyDescent="0.35">
      <c r="A392" s="296"/>
      <c r="B392" s="296"/>
      <c r="C392" s="296"/>
      <c r="D392" s="296"/>
      <c r="E392" s="296"/>
      <c r="F392" s="296"/>
      <c r="G392" s="296"/>
      <c r="H392" s="296"/>
      <c r="I392" s="628"/>
      <c r="J392" s="423"/>
      <c r="K392" s="792"/>
      <c r="L392" s="794"/>
    </row>
    <row r="393" spans="1:12" ht="14.5" hidden="1" customHeight="1" x14ac:dyDescent="0.35">
      <c r="A393" s="296"/>
      <c r="B393" s="296"/>
      <c r="C393" s="296"/>
      <c r="D393" s="296"/>
      <c r="E393" s="296"/>
      <c r="F393" s="296"/>
      <c r="G393" s="296"/>
      <c r="H393" s="296"/>
      <c r="I393" s="628"/>
      <c r="J393" s="423"/>
      <c r="K393" s="792"/>
      <c r="L393" s="794"/>
    </row>
    <row r="394" spans="1:12" ht="14.5" hidden="1" customHeight="1" x14ac:dyDescent="0.35">
      <c r="A394" s="296"/>
      <c r="B394" s="296"/>
      <c r="C394" s="296"/>
      <c r="D394" s="296"/>
      <c r="E394" s="296"/>
      <c r="F394" s="296"/>
      <c r="G394" s="296"/>
      <c r="H394" s="296"/>
      <c r="I394" s="628"/>
      <c r="J394" s="423"/>
      <c r="K394" s="792"/>
      <c r="L394" s="794"/>
    </row>
    <row r="395" spans="1:12" ht="14.5" hidden="1" customHeight="1" x14ac:dyDescent="0.35">
      <c r="A395" s="296"/>
      <c r="B395" s="296"/>
      <c r="C395" s="296"/>
      <c r="D395" s="296"/>
      <c r="E395" s="296"/>
      <c r="F395" s="296"/>
      <c r="G395" s="296"/>
      <c r="H395" s="296"/>
      <c r="I395" s="628"/>
      <c r="J395" s="423"/>
      <c r="K395" s="792"/>
      <c r="L395" s="794"/>
    </row>
    <row r="396" spans="1:12" ht="14.5" hidden="1" customHeight="1" x14ac:dyDescent="0.35">
      <c r="A396" s="296"/>
      <c r="B396" s="296"/>
      <c r="C396" s="296"/>
      <c r="D396" s="296"/>
      <c r="E396" s="296"/>
      <c r="F396" s="296"/>
      <c r="G396" s="296"/>
      <c r="H396" s="296"/>
      <c r="I396" s="628"/>
      <c r="J396" s="423"/>
      <c r="K396" s="792"/>
      <c r="L396" s="794"/>
    </row>
    <row r="397" spans="1:12" ht="14.5" hidden="1" customHeight="1" x14ac:dyDescent="0.35">
      <c r="A397" s="296"/>
      <c r="B397" s="296"/>
      <c r="C397" s="296"/>
      <c r="D397" s="296"/>
      <c r="E397" s="296"/>
      <c r="F397" s="296"/>
      <c r="G397" s="296"/>
      <c r="H397" s="296"/>
      <c r="I397" s="628"/>
      <c r="J397" s="423"/>
      <c r="K397" s="792"/>
      <c r="L397" s="794"/>
    </row>
    <row r="398" spans="1:12" ht="14.5" hidden="1" customHeight="1" x14ac:dyDescent="0.35">
      <c r="A398" s="296"/>
      <c r="B398" s="296"/>
      <c r="C398" s="296"/>
      <c r="D398" s="296"/>
      <c r="E398" s="296"/>
      <c r="F398" s="296"/>
      <c r="G398" s="296"/>
      <c r="H398" s="296"/>
      <c r="I398" s="628"/>
      <c r="J398" s="423"/>
      <c r="K398" s="792"/>
      <c r="L398" s="794"/>
    </row>
    <row r="399" spans="1:12" ht="14.5" hidden="1" customHeight="1" x14ac:dyDescent="0.35">
      <c r="A399" s="296"/>
      <c r="B399" s="296"/>
      <c r="C399" s="296"/>
      <c r="D399" s="296"/>
      <c r="E399" s="296"/>
      <c r="F399" s="296"/>
      <c r="G399" s="296"/>
      <c r="H399" s="296"/>
      <c r="I399" s="628"/>
      <c r="J399" s="423"/>
      <c r="K399" s="792"/>
      <c r="L399" s="794"/>
    </row>
    <row r="400" spans="1:12" ht="14.5" hidden="1" customHeight="1" x14ac:dyDescent="0.35">
      <c r="A400" s="296"/>
      <c r="B400" s="296"/>
      <c r="C400" s="296"/>
      <c r="D400" s="296"/>
      <c r="E400" s="296"/>
      <c r="F400" s="296"/>
      <c r="G400" s="296"/>
      <c r="H400" s="296"/>
      <c r="I400" s="628"/>
      <c r="J400" s="423"/>
      <c r="K400" s="792"/>
      <c r="L400" s="794"/>
    </row>
    <row r="401" spans="1:12" ht="14.5" hidden="1" customHeight="1" x14ac:dyDescent="0.35">
      <c r="A401" s="296"/>
      <c r="B401" s="296"/>
      <c r="C401" s="296"/>
      <c r="D401" s="296"/>
      <c r="E401" s="296"/>
      <c r="F401" s="296"/>
      <c r="G401" s="296"/>
      <c r="H401" s="296"/>
      <c r="K401" s="792"/>
      <c r="L401" s="794"/>
    </row>
    <row r="402" spans="1:12" ht="14.5" hidden="1" customHeight="1" x14ac:dyDescent="0.35">
      <c r="A402" s="296"/>
      <c r="B402" s="296"/>
      <c r="C402" s="296"/>
      <c r="D402" s="296"/>
      <c r="E402" s="296"/>
      <c r="F402" s="296"/>
      <c r="G402" s="296"/>
      <c r="H402" s="296"/>
      <c r="K402" s="792"/>
      <c r="L402" s="794"/>
    </row>
    <row r="403" spans="1:12" ht="14.5" hidden="1" customHeight="1" x14ac:dyDescent="0.35">
      <c r="A403" s="296"/>
      <c r="B403" s="296"/>
      <c r="C403" s="296"/>
      <c r="D403" s="296"/>
      <c r="E403" s="296"/>
      <c r="F403" s="296"/>
      <c r="G403" s="296" t="s">
        <v>68</v>
      </c>
      <c r="H403" s="296"/>
      <c r="K403" s="792"/>
      <c r="L403" s="794"/>
    </row>
    <row r="404" spans="1:12" hidden="1" x14ac:dyDescent="0.35">
      <c r="K404" s="792"/>
      <c r="L404" s="794"/>
    </row>
    <row r="405" spans="1:12" ht="15" hidden="1" thickBot="1" x14ac:dyDescent="0.4">
      <c r="K405" s="793"/>
      <c r="L405" s="795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10:K32"/>
    <mergeCell ref="L10:L32"/>
    <mergeCell ref="K34:K59"/>
    <mergeCell ref="L34:L59"/>
    <mergeCell ref="K61:K66"/>
    <mergeCell ref="L61:L66"/>
    <mergeCell ref="A1:L1"/>
    <mergeCell ref="A2:L2"/>
    <mergeCell ref="A3:J3"/>
    <mergeCell ref="K3:L3"/>
    <mergeCell ref="K5:K8"/>
    <mergeCell ref="L5:L8"/>
    <mergeCell ref="K67:K80"/>
    <mergeCell ref="L67:L80"/>
    <mergeCell ref="K82:K84"/>
    <mergeCell ref="L82:L84"/>
    <mergeCell ref="K100:K112"/>
    <mergeCell ref="L100:L112"/>
    <mergeCell ref="K86:K98"/>
    <mergeCell ref="L86:L98"/>
  </mergeCells>
  <conditionalFormatting sqref="C1:C2">
    <cfRule type="duplicateValues" dxfId="611" priority="423"/>
    <cfRule type="duplicateValues" dxfId="610" priority="420"/>
    <cfRule type="duplicateValues" dxfId="609" priority="421"/>
    <cfRule type="duplicateValues" dxfId="608" priority="422"/>
    <cfRule type="duplicateValues" dxfId="607" priority="424"/>
  </conditionalFormatting>
  <conditionalFormatting sqref="C5:C66">
    <cfRule type="duplicateValues" dxfId="606" priority="425"/>
    <cfRule type="duplicateValues" dxfId="605" priority="426"/>
    <cfRule type="duplicateValues" dxfId="604" priority="427"/>
    <cfRule type="duplicateValues" dxfId="603" priority="428"/>
  </conditionalFormatting>
  <conditionalFormatting sqref="C5:C83 C98:C161">
    <cfRule type="duplicateValues" dxfId="602" priority="906"/>
  </conditionalFormatting>
  <conditionalFormatting sqref="C26:C27">
    <cfRule type="duplicateValues" dxfId="601" priority="429"/>
    <cfRule type="duplicateValues" dxfId="600" priority="430"/>
  </conditionalFormatting>
  <conditionalFormatting sqref="C67:C73">
    <cfRule type="duplicateValues" dxfId="599" priority="432"/>
    <cfRule type="duplicateValues" dxfId="598" priority="433"/>
    <cfRule type="duplicateValues" dxfId="597" priority="434"/>
    <cfRule type="duplicateValues" dxfId="596" priority="431"/>
  </conditionalFormatting>
  <conditionalFormatting sqref="C74:C83">
    <cfRule type="duplicateValues" dxfId="595" priority="435"/>
  </conditionalFormatting>
  <conditionalFormatting sqref="C98:C121">
    <cfRule type="expression" dxfId="594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duplicateValues" dxfId="593" priority="926"/>
    <cfRule type="duplicateValues" dxfId="592" priority="925" stopIfTrue="1"/>
    <cfRule type="expression" dxfId="591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expression" dxfId="590" priority="923" stopIfTrue="1">
      <formula>AND(COUNTIF($C$1:$C$57, C98)+COUNTIF($C$58:$C$65550, C98)+COUNTIF(#REF!, C98)&gt;1,NOT(ISBLANK(C98)))</formula>
    </cfRule>
    <cfRule type="expression" dxfId="589" priority="922" stopIfTrue="1">
      <formula>AND(COUNTIF($C$58:$C$65550, C98)+COUNTIF($C$1:$C$57, C98)&gt;1,NOT(ISBLANK(C98)))</formula>
    </cfRule>
    <cfRule type="expression" dxfId="588" priority="921" stopIfTrue="1">
      <formula>AND(COUNTIF($C$1:$C$57, C98)+COUNTIF($C$58:$C$65550, C98)&gt;1,NOT(ISBLANK(C98)))</formula>
    </cfRule>
    <cfRule type="expression" dxfId="587" priority="920" stopIfTrue="1">
      <formula>AND(COUNTIF($C$10:$C$57, C98)+COUNTIF(#REF!, C98)+COUNTIF(#REF!, C98)&gt;1,NOT(ISBLANK(C98)))</formula>
    </cfRule>
    <cfRule type="expression" dxfId="586" priority="919" stopIfTrue="1">
      <formula>AND(COUNTIF($C$10:$C$57, C98)+COUNTIF(#REF!, C98)+COUNTIF(#REF!, C98)+COUNTIF(#REF!, C98)+COUNTIF(#REF!, C98)+COUNTIF(#REF!, C98)&gt;1,NOT(ISBLANK(C98)))</formula>
    </cfRule>
    <cfRule type="expression" dxfId="585" priority="918" stopIfTrue="1">
      <formula>AND(COUNTIF($C$10:$C$57, C98)+COUNTIF(#REF!, C98)&gt;1,NOT(ISBLANK(C98)))</formula>
    </cfRule>
    <cfRule type="expression" dxfId="584" priority="917" stopIfTrue="1">
      <formula>AND(COUNTIF(#REF!, C98)+COUNTIF($C$10:$C$57, C98)&gt;1,NOT(ISBLANK(C98)))</formula>
    </cfRule>
    <cfRule type="expression" dxfId="583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582" priority="915" stopIfTrue="1">
      <formula>AND(COUNTIF(#REF!, C98)+COUNTIF($C$10:$C$57, C98)&gt;1,NOT(ISBLANK(C98)))</formula>
    </cfRule>
    <cfRule type="expression" dxfId="581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580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579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578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</conditionalFormatting>
  <conditionalFormatting sqref="C122:C126">
    <cfRule type="duplicateValues" dxfId="577" priority="591"/>
  </conditionalFormatting>
  <conditionalFormatting sqref="C122:C161">
    <cfRule type="expression" dxfId="576" priority="601" stopIfTrue="1">
      <formula>AND(COUNTIF(#REF!, C122)+COUNTIF($C$10:$C$76, C122)&gt;1,NOT(ISBLANK(C122)))</formula>
    </cfRule>
    <cfRule type="expression" dxfId="575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574" priority="599" stopIfTrue="1">
      <formula>AND(COUNTIF(#REF!, C122)+COUNTIF($C$10:$C$76, C122)&gt;1,NOT(ISBLANK(C122)))</formula>
    </cfRule>
    <cfRule type="expression" dxfId="573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572" priority="607" stopIfTrue="1">
      <formula>AND(COUNTIF($C$1:$C$76, C122)+COUNTIF($C$77:$C$65568, C122)+COUNTIF(#REF!, C122)&gt;1,NOT(ISBLANK(C122)))</formula>
    </cfRule>
    <cfRule type="expression" dxfId="571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570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569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568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duplicateValues" dxfId="567" priority="593"/>
    <cfRule type="duplicateValues" dxfId="566" priority="592" stopIfTrue="1"/>
    <cfRule type="expression" dxfId="565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  <cfRule type="expression" dxfId="564" priority="606" stopIfTrue="1">
      <formula>AND(COUNTIF($C$77:$C$65568, C122)+COUNTIF($C$1:$C$76, C122)&gt;1,NOT(ISBLANK(C122)))</formula>
    </cfRule>
    <cfRule type="expression" dxfId="563" priority="605" stopIfTrue="1">
      <formula>AND(COUNTIF($C$1:$C$76, C122)+COUNTIF($C$77:$C$65568, C122)&gt;1,NOT(ISBLANK(C122)))</formula>
    </cfRule>
    <cfRule type="expression" dxfId="562" priority="604" stopIfTrue="1">
      <formula>AND(COUNTIF($C$10:$C$76, C122)+COUNTIF(#REF!, C122)+COUNTIF(#REF!, C122)&gt;1,NOT(ISBLANK(C122)))</formula>
    </cfRule>
    <cfRule type="expression" dxfId="561" priority="603" stopIfTrue="1">
      <formula>AND(COUNTIF($C$10:$C$76, C122)+COUNTIF(#REF!, C122)+COUNTIF(#REF!, C122)+COUNTIF(#REF!, C122)+COUNTIF(#REF!, C122)+COUNTIF(#REF!, C122)&gt;1,NOT(ISBLANK(C122)))</formula>
    </cfRule>
    <cfRule type="expression" dxfId="560" priority="602" stopIfTrue="1">
      <formula>AND(COUNTIF($C$10:$C$76, C122)+COUNTIF(#REF!, C122)&gt;1,NOT(ISBLANK(C122)))</formula>
    </cfRule>
  </conditionalFormatting>
  <conditionalFormatting sqref="C179">
    <cfRule type="duplicateValues" dxfId="559" priority="451"/>
    <cfRule type="duplicateValues" dxfId="558" priority="452"/>
    <cfRule type="duplicateValues" dxfId="557" priority="454"/>
    <cfRule type="duplicateValues" dxfId="556" priority="453"/>
  </conditionalFormatting>
  <conditionalFormatting sqref="C198">
    <cfRule type="duplicateValues" dxfId="555" priority="455"/>
    <cfRule type="duplicateValues" dxfId="554" priority="456"/>
    <cfRule type="duplicateValues" dxfId="553" priority="457"/>
    <cfRule type="duplicateValues" dxfId="552" priority="458"/>
  </conditionalFormatting>
  <conditionalFormatting sqref="C212">
    <cfRule type="duplicateValues" dxfId="551" priority="462"/>
    <cfRule type="duplicateValues" dxfId="550" priority="460"/>
    <cfRule type="duplicateValues" dxfId="549" priority="459"/>
    <cfRule type="duplicateValues" dxfId="548" priority="461"/>
  </conditionalFormatting>
  <conditionalFormatting sqref="C230">
    <cfRule type="duplicateValues" dxfId="547" priority="463"/>
    <cfRule type="duplicateValues" dxfId="546" priority="464"/>
    <cfRule type="duplicateValues" dxfId="545" priority="465"/>
    <cfRule type="duplicateValues" dxfId="544" priority="466"/>
  </conditionalFormatting>
  <conditionalFormatting sqref="C231:C238 C213:C229 C199:C211 C180:C197 C162:C178 C74:C83">
    <cfRule type="duplicateValues" dxfId="543" priority="468"/>
    <cfRule type="duplicateValues" dxfId="542" priority="467"/>
  </conditionalFormatting>
  <conditionalFormatting sqref="C231:C238 C213:C229 C199:C211 C180:C197 C162:C178">
    <cfRule type="duplicateValues" dxfId="541" priority="438"/>
    <cfRule type="duplicateValues" dxfId="540" priority="436"/>
    <cfRule type="duplicateValues" dxfId="539" priority="437"/>
  </conditionalFormatting>
  <conditionalFormatting sqref="C239">
    <cfRule type="duplicateValues" dxfId="538" priority="479"/>
    <cfRule type="duplicateValues" dxfId="537" priority="480"/>
    <cfRule type="duplicateValues" dxfId="536" priority="481"/>
    <cfRule type="duplicateValues" dxfId="535" priority="482"/>
  </conditionalFormatting>
  <conditionalFormatting sqref="C240:C249 C262">
    <cfRule type="duplicateValues" dxfId="534" priority="485"/>
    <cfRule type="duplicateValues" dxfId="533" priority="484"/>
    <cfRule type="duplicateValues" dxfId="532" priority="483"/>
  </conditionalFormatting>
  <conditionalFormatting sqref="C250:C257 C259:C261">
    <cfRule type="duplicateValues" dxfId="531" priority="491"/>
    <cfRule type="duplicateValues" dxfId="530" priority="490"/>
    <cfRule type="duplicateValues" dxfId="529" priority="489"/>
  </conditionalFormatting>
  <conditionalFormatting sqref="C258">
    <cfRule type="duplicateValues" dxfId="528" priority="498"/>
    <cfRule type="duplicateValues" dxfId="527" priority="497"/>
    <cfRule type="duplicateValues" dxfId="526" priority="496"/>
    <cfRule type="duplicateValues" dxfId="525" priority="495"/>
  </conditionalFormatting>
  <conditionalFormatting sqref="C263:C266">
    <cfRule type="duplicateValues" dxfId="524" priority="500"/>
    <cfRule type="duplicateValues" dxfId="523" priority="501"/>
    <cfRule type="duplicateValues" dxfId="522" priority="502"/>
    <cfRule type="duplicateValues" dxfId="521" priority="499"/>
  </conditionalFormatting>
  <conditionalFormatting sqref="C267:C270">
    <cfRule type="duplicateValues" dxfId="520" priority="503"/>
    <cfRule type="duplicateValues" dxfId="519" priority="506"/>
    <cfRule type="duplicateValues" dxfId="518" priority="505"/>
    <cfRule type="duplicateValues" dxfId="517" priority="504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516" priority="507"/>
  </conditionalFormatting>
  <conditionalFormatting sqref="C275">
    <cfRule type="duplicateValues" dxfId="515" priority="530"/>
    <cfRule type="duplicateValues" dxfId="514" priority="532"/>
    <cfRule type="duplicateValues" dxfId="513" priority="531"/>
    <cfRule type="duplicateValues" dxfId="512" priority="529"/>
  </conditionalFormatting>
  <conditionalFormatting sqref="C277">
    <cfRule type="duplicateValues" dxfId="511" priority="533"/>
    <cfRule type="duplicateValues" dxfId="510" priority="534"/>
    <cfRule type="duplicateValues" dxfId="509" priority="536"/>
    <cfRule type="duplicateValues" dxfId="508" priority="535"/>
  </conditionalFormatting>
  <conditionalFormatting sqref="C279">
    <cfRule type="duplicateValues" dxfId="507" priority="540"/>
    <cfRule type="duplicateValues" dxfId="506" priority="538"/>
    <cfRule type="duplicateValues" dxfId="505" priority="539"/>
    <cfRule type="duplicateValues" dxfId="504" priority="537"/>
  </conditionalFormatting>
  <conditionalFormatting sqref="C283">
    <cfRule type="duplicateValues" dxfId="503" priority="544"/>
    <cfRule type="duplicateValues" dxfId="502" priority="541"/>
    <cfRule type="duplicateValues" dxfId="501" priority="543"/>
    <cfRule type="duplicateValues" dxfId="500" priority="542"/>
  </conditionalFormatting>
  <conditionalFormatting sqref="C297">
    <cfRule type="duplicateValues" dxfId="499" priority="545"/>
    <cfRule type="duplicateValues" dxfId="498" priority="548"/>
    <cfRule type="duplicateValues" dxfId="497" priority="547"/>
    <cfRule type="duplicateValues" dxfId="496" priority="546"/>
  </conditionalFormatting>
  <conditionalFormatting sqref="C317">
    <cfRule type="duplicateValues" dxfId="495" priority="552"/>
    <cfRule type="duplicateValues" dxfId="494" priority="551"/>
    <cfRule type="duplicateValues" dxfId="493" priority="550"/>
    <cfRule type="duplicateValues" dxfId="492" priority="549"/>
  </conditionalFormatting>
  <conditionalFormatting sqref="C318:C320">
    <cfRule type="duplicateValues" dxfId="491" priority="558"/>
    <cfRule type="duplicateValues" dxfId="490" priority="559"/>
    <cfRule type="duplicateValues" dxfId="489" priority="556"/>
    <cfRule type="duplicateValues" dxfId="488" priority="553"/>
    <cfRule type="duplicateValues" dxfId="487" priority="554"/>
    <cfRule type="duplicateValues" dxfId="486" priority="555"/>
    <cfRule type="duplicateValues" dxfId="485" priority="557"/>
  </conditionalFormatting>
  <conditionalFormatting sqref="C322">
    <cfRule type="duplicateValues" dxfId="484" priority="563"/>
    <cfRule type="duplicateValues" dxfId="483" priority="562"/>
    <cfRule type="duplicateValues" dxfId="482" priority="561"/>
    <cfRule type="duplicateValues" dxfId="481" priority="560"/>
  </conditionalFormatting>
  <conditionalFormatting sqref="C326">
    <cfRule type="duplicateValues" dxfId="480" priority="567"/>
    <cfRule type="duplicateValues" dxfId="479" priority="566"/>
    <cfRule type="duplicateValues" dxfId="478" priority="565"/>
    <cfRule type="duplicateValues" dxfId="477" priority="564"/>
  </conditionalFormatting>
  <conditionalFormatting sqref="C328">
    <cfRule type="duplicateValues" dxfId="476" priority="571"/>
    <cfRule type="duplicateValues" dxfId="475" priority="570"/>
    <cfRule type="duplicateValues" dxfId="474" priority="569"/>
    <cfRule type="duplicateValues" dxfId="473" priority="568"/>
  </conditionalFormatting>
  <conditionalFormatting sqref="C330">
    <cfRule type="duplicateValues" dxfId="472" priority="575"/>
    <cfRule type="duplicateValues" dxfId="471" priority="574"/>
    <cfRule type="duplicateValues" dxfId="470" priority="573"/>
    <cfRule type="duplicateValues" dxfId="469" priority="572"/>
  </conditionalFormatting>
  <conditionalFormatting sqref="C332">
    <cfRule type="duplicateValues" dxfId="468" priority="578"/>
    <cfRule type="duplicateValues" dxfId="467" priority="577"/>
    <cfRule type="duplicateValues" dxfId="466" priority="576"/>
    <cfRule type="duplicateValues" dxfId="465" priority="579"/>
  </conditionalFormatting>
  <conditionalFormatting sqref="C336">
    <cfRule type="duplicateValues" dxfId="464" priority="580"/>
    <cfRule type="duplicateValues" dxfId="463" priority="581"/>
    <cfRule type="duplicateValues" dxfId="462" priority="582"/>
    <cfRule type="duplicateValues" dxfId="461" priority="583"/>
  </conditionalFormatting>
  <conditionalFormatting sqref="C338">
    <cfRule type="duplicateValues" dxfId="460" priority="587"/>
    <cfRule type="duplicateValues" dxfId="459" priority="584"/>
    <cfRule type="duplicateValues" dxfId="458" priority="585"/>
    <cfRule type="duplicateValues" dxfId="457" priority="586"/>
  </conditionalFormatting>
  <conditionalFormatting sqref="C402:C403 C1:C83 C406:C1048576 C98:C400">
    <cfRule type="duplicateValues" dxfId="456" priority="609"/>
  </conditionalFormatting>
  <conditionalFormatting sqref="E4">
    <cfRule type="duplicateValues" dxfId="455" priority="59"/>
    <cfRule type="duplicateValues" dxfId="454" priority="58"/>
    <cfRule type="duplicateValues" dxfId="453" priority="57"/>
    <cfRule type="duplicateValues" dxfId="452" priority="56"/>
    <cfRule type="duplicateValues" dxfId="451" priority="55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1"/>
  <sheetViews>
    <sheetView zoomScale="84" zoomScaleNormal="100" workbookViewId="0">
      <pane ySplit="4" topLeftCell="A17" activePane="bottomLeft" state="frozen"/>
      <selection pane="bottomLeft" activeCell="I31" sqref="I31:M35"/>
    </sheetView>
  </sheetViews>
  <sheetFormatPr defaultColWidth="9.1796875" defaultRowHeight="14.5" x14ac:dyDescent="0.35"/>
  <cols>
    <col min="1" max="1" width="7.26953125" style="375" customWidth="1"/>
    <col min="2" max="2" width="8.7265625" style="375" customWidth="1"/>
    <col min="3" max="3" width="9.26953125" style="375" customWidth="1"/>
    <col min="4" max="4" width="11.81640625" style="375" customWidth="1"/>
    <col min="5" max="5" width="14" style="375" customWidth="1"/>
    <col min="6" max="6" width="14.26953125" style="375" bestFit="1" customWidth="1"/>
    <col min="7" max="7" width="30" style="375" bestFit="1" customWidth="1"/>
    <col min="8" max="8" width="24" style="375" customWidth="1"/>
    <col min="9" max="9" width="24.81640625" style="375" bestFit="1" customWidth="1"/>
    <col min="10" max="10" width="17" style="375" hidden="1" customWidth="1"/>
    <col min="11" max="11" width="20" style="375" hidden="1" customWidth="1"/>
    <col min="12" max="12" width="13.81640625" style="375" hidden="1" customWidth="1"/>
    <col min="13" max="13" width="17" style="375" customWidth="1"/>
    <col min="14" max="14" width="39.26953125" style="375" hidden="1" customWidth="1"/>
    <col min="15" max="16384" width="9.1796875" style="375"/>
  </cols>
  <sheetData>
    <row r="1" spans="1:15" ht="15.5" x14ac:dyDescent="0.35">
      <c r="A1" s="1132" t="s">
        <v>156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4"/>
    </row>
    <row r="2" spans="1:15" ht="15.5" x14ac:dyDescent="0.35">
      <c r="A2" s="1135" t="s">
        <v>1987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  <c r="L2" s="1136"/>
      <c r="M2" s="1137"/>
    </row>
    <row r="3" spans="1:15" ht="16" thickBot="1" x14ac:dyDescent="0.4">
      <c r="A3" s="1138" t="s">
        <v>2342</v>
      </c>
      <c r="B3" s="1139"/>
      <c r="C3" s="1139"/>
      <c r="D3" s="1139"/>
      <c r="E3" s="1139"/>
      <c r="F3" s="1139"/>
      <c r="G3" s="1139"/>
      <c r="H3" s="1139"/>
      <c r="I3" s="1140">
        <f ca="1">NOW()</f>
        <v>46147.643782870371</v>
      </c>
      <c r="J3" s="1141"/>
      <c r="K3" s="1141"/>
      <c r="L3" s="1141"/>
      <c r="M3" s="1142"/>
    </row>
    <row r="4" spans="1:15" ht="29.5" thickBot="1" x14ac:dyDescent="0.4">
      <c r="A4" s="528" t="s">
        <v>2090</v>
      </c>
      <c r="B4" s="529" t="s">
        <v>2091</v>
      </c>
      <c r="C4" s="594" t="s">
        <v>2092</v>
      </c>
      <c r="D4" s="596" t="s">
        <v>2093</v>
      </c>
      <c r="E4" s="595" t="s">
        <v>2095</v>
      </c>
      <c r="F4" s="530" t="s">
        <v>2096</v>
      </c>
      <c r="G4" s="531" t="s">
        <v>2098</v>
      </c>
      <c r="H4" s="599" t="s">
        <v>2343</v>
      </c>
      <c r="I4" s="596" t="s">
        <v>2344</v>
      </c>
      <c r="J4" s="600" t="s">
        <v>2345</v>
      </c>
      <c r="K4" s="532" t="s">
        <v>2346</v>
      </c>
      <c r="L4" s="599" t="s">
        <v>2347</v>
      </c>
      <c r="M4" s="596" t="s">
        <v>2348</v>
      </c>
      <c r="N4" s="575" t="s">
        <v>2355</v>
      </c>
    </row>
    <row r="5" spans="1:15" ht="15" thickBot="1" x14ac:dyDescent="0.4">
      <c r="A5" s="392">
        <v>1</v>
      </c>
      <c r="B5" s="393">
        <v>1</v>
      </c>
      <c r="C5" s="533" t="s">
        <v>1651</v>
      </c>
      <c r="D5" s="582" t="str">
        <f>VLOOKUP(C5,'[2]FDN Details'!$C$5:$D$483,2,0)</f>
        <v>A+3</v>
      </c>
      <c r="E5" s="534">
        <v>46071</v>
      </c>
      <c r="F5" s="534">
        <v>46075</v>
      </c>
      <c r="G5" s="535" t="s">
        <v>2349</v>
      </c>
      <c r="H5" s="393" t="s">
        <v>2351</v>
      </c>
      <c r="I5" s="536" t="s">
        <v>2350</v>
      </c>
      <c r="J5" s="296"/>
      <c r="K5" s="296"/>
      <c r="L5" s="537"/>
      <c r="M5" s="538" t="s">
        <v>2120</v>
      </c>
      <c r="N5" s="612">
        <v>434444.11</v>
      </c>
      <c r="O5" s="65">
        <v>24.042000000000002</v>
      </c>
    </row>
    <row r="6" spans="1:15" ht="15" thickBot="1" x14ac:dyDescent="0.4">
      <c r="A6" s="540">
        <v>2</v>
      </c>
      <c r="B6" s="296">
        <v>2</v>
      </c>
      <c r="C6" s="296" t="s">
        <v>1797</v>
      </c>
      <c r="D6" s="296" t="str">
        <f>VLOOKUP(C6,'[2]FDN Details'!$C$5:$D$483,2,0)</f>
        <v>A+0</v>
      </c>
      <c r="E6" s="541">
        <v>46075</v>
      </c>
      <c r="F6" s="541">
        <v>46081</v>
      </c>
      <c r="G6" s="542" t="s">
        <v>2363</v>
      </c>
      <c r="H6" s="296" t="s">
        <v>2364</v>
      </c>
      <c r="I6" s="536" t="s">
        <v>2350</v>
      </c>
      <c r="J6" s="296"/>
      <c r="K6" s="296"/>
      <c r="L6" s="537"/>
      <c r="M6" s="538" t="s">
        <v>2120</v>
      </c>
      <c r="N6" s="539"/>
      <c r="O6" s="65">
        <v>22.925000000000001</v>
      </c>
    </row>
    <row r="7" spans="1:15" x14ac:dyDescent="0.35">
      <c r="A7" s="540">
        <v>3</v>
      </c>
      <c r="B7" s="296">
        <v>3</v>
      </c>
      <c r="C7" s="296" t="s">
        <v>1591</v>
      </c>
      <c r="D7" s="296" t="str">
        <f>VLOOKUP(C7,'[2]FDN Details'!$C$5:$D$483,2,0)</f>
        <v>A+0</v>
      </c>
      <c r="E7" s="541">
        <v>46078</v>
      </c>
      <c r="F7" s="541">
        <v>46081</v>
      </c>
      <c r="G7" s="542" t="s">
        <v>2349</v>
      </c>
      <c r="H7" s="296" t="s">
        <v>2351</v>
      </c>
      <c r="I7" s="536" t="s">
        <v>2350</v>
      </c>
      <c r="J7" s="296"/>
      <c r="K7" s="296"/>
      <c r="L7" s="537"/>
      <c r="M7" s="538" t="s">
        <v>2120</v>
      </c>
      <c r="N7" s="539"/>
      <c r="O7" s="65">
        <v>22.925000000000001</v>
      </c>
    </row>
    <row r="8" spans="1:15" ht="5" customHeight="1" x14ac:dyDescent="0.35">
      <c r="A8" s="588"/>
      <c r="B8" s="585"/>
      <c r="C8" s="585"/>
      <c r="D8" s="585"/>
      <c r="E8" s="589"/>
      <c r="F8" s="589"/>
      <c r="G8" s="590"/>
      <c r="H8" s="585"/>
      <c r="I8" s="591"/>
      <c r="J8" s="585"/>
      <c r="K8" s="585"/>
      <c r="L8" s="592"/>
      <c r="M8" s="593"/>
      <c r="N8" s="539"/>
      <c r="O8" s="296"/>
    </row>
    <row r="9" spans="1:15" x14ac:dyDescent="0.35">
      <c r="A9" s="296">
        <v>4</v>
      </c>
      <c r="B9" s="296">
        <v>1</v>
      </c>
      <c r="C9" s="296" t="s">
        <v>63</v>
      </c>
      <c r="D9" s="582" t="s">
        <v>45</v>
      </c>
      <c r="E9" s="623"/>
      <c r="F9" s="623">
        <v>46088</v>
      </c>
      <c r="G9" s="542" t="s">
        <v>2368</v>
      </c>
      <c r="H9" s="296" t="s">
        <v>2366</v>
      </c>
      <c r="I9" s="543" t="s">
        <v>2350</v>
      </c>
      <c r="J9" s="296"/>
      <c r="K9" s="296"/>
      <c r="L9" s="545"/>
      <c r="M9" s="544" t="s">
        <v>2362</v>
      </c>
      <c r="N9" s="612">
        <v>412920.1</v>
      </c>
      <c r="O9" s="65">
        <v>22.925000000000001</v>
      </c>
    </row>
    <row r="10" spans="1:15" x14ac:dyDescent="0.35">
      <c r="A10" s="296">
        <v>5</v>
      </c>
      <c r="B10" s="296">
        <v>2</v>
      </c>
      <c r="C10" s="296" t="s">
        <v>1763</v>
      </c>
      <c r="D10" s="296" t="s">
        <v>49</v>
      </c>
      <c r="E10" s="623">
        <v>46082</v>
      </c>
      <c r="F10" s="623">
        <v>46091</v>
      </c>
      <c r="G10" s="542" t="s">
        <v>2369</v>
      </c>
      <c r="H10" s="296" t="s">
        <v>2366</v>
      </c>
      <c r="I10" s="543" t="s">
        <v>2350</v>
      </c>
      <c r="J10" s="296"/>
      <c r="K10" s="296"/>
      <c r="L10" s="545"/>
      <c r="M10" s="544" t="s">
        <v>2362</v>
      </c>
      <c r="N10" s="612">
        <v>434444.11</v>
      </c>
      <c r="O10" s="65">
        <v>24.042000000000002</v>
      </c>
    </row>
    <row r="11" spans="1:15" x14ac:dyDescent="0.35">
      <c r="A11" s="296">
        <v>6</v>
      </c>
      <c r="B11" s="296">
        <v>3</v>
      </c>
      <c r="C11" s="296" t="s">
        <v>62</v>
      </c>
      <c r="D11" s="296" t="s">
        <v>49</v>
      </c>
      <c r="E11" s="623">
        <v>46082</v>
      </c>
      <c r="F11" s="623">
        <v>46092</v>
      </c>
      <c r="G11" s="542" t="s">
        <v>2368</v>
      </c>
      <c r="H11" s="296" t="s">
        <v>2385</v>
      </c>
      <c r="I11" s="543" t="s">
        <v>2350</v>
      </c>
      <c r="J11" s="296"/>
      <c r="K11" s="296"/>
      <c r="L11" s="545"/>
      <c r="M11" s="544" t="s">
        <v>2362</v>
      </c>
      <c r="N11" s="612">
        <v>480506.74</v>
      </c>
      <c r="O11" s="65">
        <v>24.042000000000002</v>
      </c>
    </row>
    <row r="12" spans="1:15" x14ac:dyDescent="0.35">
      <c r="A12" s="296">
        <v>7</v>
      </c>
      <c r="B12" s="296">
        <v>4</v>
      </c>
      <c r="C12" s="296" t="s">
        <v>1766</v>
      </c>
      <c r="D12" s="296" t="str">
        <f>VLOOKUP(C12,'[2]FDN Details'!$C$5:$D$483,2,0)</f>
        <v>A+6</v>
      </c>
      <c r="E12" s="623">
        <v>46092</v>
      </c>
      <c r="F12" s="623">
        <v>46095</v>
      </c>
      <c r="G12" s="542" t="s">
        <v>2369</v>
      </c>
      <c r="H12" s="296" t="s">
        <v>2385</v>
      </c>
      <c r="I12" s="543" t="s">
        <v>2350</v>
      </c>
      <c r="J12" s="296"/>
      <c r="K12" s="296"/>
      <c r="L12" s="545"/>
      <c r="M12" s="544" t="s">
        <v>2362</v>
      </c>
      <c r="N12" s="612">
        <v>480506.74</v>
      </c>
      <c r="O12" s="296">
        <v>26.765000000000001</v>
      </c>
    </row>
    <row r="13" spans="1:15" x14ac:dyDescent="0.35">
      <c r="A13" s="296">
        <v>8</v>
      </c>
      <c r="B13" s="296">
        <v>5</v>
      </c>
      <c r="C13" s="296" t="s">
        <v>1681</v>
      </c>
      <c r="D13" s="296" t="str">
        <f>VLOOKUP(C13,'[2]FDN Details'!$C$5:$D$483,2,0)</f>
        <v>A+3</v>
      </c>
      <c r="E13" s="623">
        <v>45717</v>
      </c>
      <c r="F13" s="623">
        <v>46096</v>
      </c>
      <c r="G13" s="542" t="s">
        <v>2368</v>
      </c>
      <c r="H13" s="296" t="s">
        <v>2351</v>
      </c>
      <c r="I13" s="543" t="s">
        <v>2350</v>
      </c>
      <c r="J13" s="296"/>
      <c r="K13" s="296"/>
      <c r="L13" s="545"/>
      <c r="M13" s="544" t="s">
        <v>2362</v>
      </c>
      <c r="N13" s="612">
        <v>499800.39</v>
      </c>
      <c r="O13" s="65">
        <v>24.042000000000002</v>
      </c>
    </row>
    <row r="14" spans="1:15" x14ac:dyDescent="0.35">
      <c r="A14" s="296">
        <v>9</v>
      </c>
      <c r="B14" s="296">
        <v>6</v>
      </c>
      <c r="C14" s="296" t="s">
        <v>64</v>
      </c>
      <c r="D14" s="296" t="str">
        <f>VLOOKUP(C14,'[2]FDN Details'!$C$5:$D$483,2,0)</f>
        <v>A+6</v>
      </c>
      <c r="E14" s="623">
        <v>46096</v>
      </c>
      <c r="F14" s="623">
        <v>46100</v>
      </c>
      <c r="G14" s="542" t="s">
        <v>2369</v>
      </c>
      <c r="H14" s="296" t="s">
        <v>2366</v>
      </c>
      <c r="I14" s="543" t="s">
        <v>2350</v>
      </c>
      <c r="J14" s="296"/>
      <c r="K14" s="296"/>
      <c r="L14" s="545"/>
      <c r="M14" s="544" t="s">
        <v>2362</v>
      </c>
      <c r="N14" s="612">
        <v>480506.74</v>
      </c>
      <c r="O14" s="65">
        <v>26.765000000000001</v>
      </c>
    </row>
    <row r="15" spans="1:15" x14ac:dyDescent="0.35">
      <c r="A15" s="296">
        <v>10</v>
      </c>
      <c r="B15" s="296">
        <v>7</v>
      </c>
      <c r="C15" s="296" t="s">
        <v>1677</v>
      </c>
      <c r="D15" s="296" t="str">
        <f>VLOOKUP(C15,'[2]FDN Details'!$C$5:$D$483,2,0)</f>
        <v>A+0</v>
      </c>
      <c r="E15" s="623">
        <v>46096</v>
      </c>
      <c r="F15" s="623">
        <v>46100</v>
      </c>
      <c r="G15" s="542" t="s">
        <v>2368</v>
      </c>
      <c r="H15" s="296" t="s">
        <v>2370</v>
      </c>
      <c r="I15" s="543" t="s">
        <v>2350</v>
      </c>
      <c r="J15" s="296"/>
      <c r="K15" s="296"/>
      <c r="L15" s="545"/>
      <c r="M15" s="544" t="s">
        <v>2362</v>
      </c>
      <c r="N15" s="612">
        <v>480506.74</v>
      </c>
      <c r="O15" s="65">
        <v>22.925000000000001</v>
      </c>
    </row>
    <row r="16" spans="1:15" x14ac:dyDescent="0.35">
      <c r="A16" s="296">
        <v>11</v>
      </c>
      <c r="B16" s="296">
        <v>8</v>
      </c>
      <c r="C16" s="296" t="s">
        <v>66</v>
      </c>
      <c r="D16" s="296" t="str">
        <f>VLOOKUP(C16,'[2]FDN Details'!$C$5:$D$483,2,0)</f>
        <v>A+3</v>
      </c>
      <c r="E16" s="623">
        <v>46100</v>
      </c>
      <c r="F16" s="623">
        <v>46103</v>
      </c>
      <c r="G16" s="542" t="s">
        <v>2369</v>
      </c>
      <c r="H16" s="296" t="s">
        <v>2385</v>
      </c>
      <c r="I16" s="543" t="s">
        <v>2350</v>
      </c>
      <c r="J16" s="296"/>
      <c r="K16" s="296"/>
      <c r="L16" s="545"/>
      <c r="M16" s="544" t="s">
        <v>2362</v>
      </c>
      <c r="N16" s="612">
        <v>499800.39</v>
      </c>
      <c r="O16" s="65">
        <v>24.042000000000002</v>
      </c>
    </row>
    <row r="17" spans="1:15" x14ac:dyDescent="0.35">
      <c r="A17" s="296">
        <v>12</v>
      </c>
      <c r="B17" s="296">
        <v>9</v>
      </c>
      <c r="C17" s="296" t="s">
        <v>1674</v>
      </c>
      <c r="D17" s="296" t="str">
        <f>VLOOKUP(C17,'[2]FDN Details'!$C$5:$D$483,2,0)</f>
        <v>A+3</v>
      </c>
      <c r="E17" s="623">
        <v>46100</v>
      </c>
      <c r="F17" s="623">
        <v>46104</v>
      </c>
      <c r="G17" s="542" t="s">
        <v>2368</v>
      </c>
      <c r="H17" s="296" t="s">
        <v>2370</v>
      </c>
      <c r="I17" s="543" t="s">
        <v>2350</v>
      </c>
      <c r="J17" s="296"/>
      <c r="K17" s="296"/>
      <c r="L17" s="545"/>
      <c r="M17" s="544" t="s">
        <v>2362</v>
      </c>
      <c r="N17" s="612">
        <v>499800.39</v>
      </c>
      <c r="O17" s="65">
        <v>24.042000000000002</v>
      </c>
    </row>
    <row r="18" spans="1:15" x14ac:dyDescent="0.35">
      <c r="A18" s="296">
        <v>13</v>
      </c>
      <c r="B18" s="296">
        <v>10</v>
      </c>
      <c r="C18" s="296" t="s">
        <v>1851</v>
      </c>
      <c r="D18" s="296" t="s">
        <v>49</v>
      </c>
      <c r="E18" s="623">
        <v>46104</v>
      </c>
      <c r="F18" s="623">
        <v>46108</v>
      </c>
      <c r="G18" s="542" t="s">
        <v>2369</v>
      </c>
      <c r="H18" s="296" t="s">
        <v>2366</v>
      </c>
      <c r="I18" s="543" t="s">
        <v>2350</v>
      </c>
      <c r="J18" s="296"/>
      <c r="K18" s="296"/>
      <c r="L18" s="545"/>
      <c r="M18" s="544" t="s">
        <v>2362</v>
      </c>
      <c r="N18" s="612">
        <v>480506.74</v>
      </c>
      <c r="O18" s="65">
        <v>24.042000000000002</v>
      </c>
    </row>
    <row r="19" spans="1:15" x14ac:dyDescent="0.35">
      <c r="A19" s="296">
        <v>14</v>
      </c>
      <c r="B19" s="296">
        <v>11</v>
      </c>
      <c r="C19" s="296" t="s">
        <v>1656</v>
      </c>
      <c r="D19" s="296" t="str">
        <f>VLOOKUP(C19,'[2]FDN Details'!$C$5:$D$483,2,0)</f>
        <v>A+6</v>
      </c>
      <c r="E19" s="623">
        <v>46104</v>
      </c>
      <c r="F19" s="623">
        <v>46109</v>
      </c>
      <c r="G19" s="542" t="s">
        <v>2368</v>
      </c>
      <c r="H19" s="296" t="s">
        <v>2386</v>
      </c>
      <c r="I19" s="543" t="s">
        <v>2350</v>
      </c>
      <c r="J19" s="296"/>
      <c r="K19" s="296"/>
      <c r="L19" s="545"/>
      <c r="M19" s="544" t="s">
        <v>2362</v>
      </c>
      <c r="N19" s="539"/>
      <c r="O19" s="296">
        <v>26.765000000000001</v>
      </c>
    </row>
    <row r="20" spans="1:15" ht="12.5" customHeight="1" x14ac:dyDescent="0.35">
      <c r="A20" s="296">
        <v>15</v>
      </c>
      <c r="B20" s="296">
        <v>12</v>
      </c>
      <c r="C20" s="296" t="s">
        <v>1855</v>
      </c>
      <c r="D20" s="296" t="str">
        <f>VLOOKUP(C20,'[2]FDN Details'!$C$5:$D$483,2,0)</f>
        <v>A+6</v>
      </c>
      <c r="E20" s="623">
        <v>46108</v>
      </c>
      <c r="F20" s="623">
        <v>46111</v>
      </c>
      <c r="G20" s="542" t="s">
        <v>2369</v>
      </c>
      <c r="H20" s="296" t="s">
        <v>2366</v>
      </c>
      <c r="I20" s="543" t="s">
        <v>2350</v>
      </c>
      <c r="J20" s="296"/>
      <c r="K20" s="296"/>
      <c r="L20" s="545"/>
      <c r="M20" s="544" t="s">
        <v>2362</v>
      </c>
      <c r="O20" s="296">
        <v>26.765000000000001</v>
      </c>
    </row>
    <row r="21" spans="1:15" ht="8" customHeight="1" x14ac:dyDescent="0.35">
      <c r="A21" s="631"/>
      <c r="B21" s="632"/>
      <c r="C21" s="633"/>
      <c r="D21" s="632"/>
      <c r="E21" s="634"/>
      <c r="F21" s="634"/>
      <c r="G21" s="635"/>
      <c r="H21" s="632"/>
      <c r="I21" s="636"/>
      <c r="J21" s="632"/>
      <c r="K21" s="632"/>
      <c r="L21" s="637"/>
      <c r="M21" s="636"/>
      <c r="O21" s="296"/>
    </row>
    <row r="22" spans="1:15" x14ac:dyDescent="0.35">
      <c r="A22" s="296">
        <v>16</v>
      </c>
      <c r="B22" s="296">
        <v>1</v>
      </c>
      <c r="C22" s="553" t="s">
        <v>58</v>
      </c>
      <c r="D22" s="296" t="s">
        <v>49</v>
      </c>
      <c r="E22" s="623">
        <v>46109</v>
      </c>
      <c r="F22" s="623">
        <v>46114</v>
      </c>
      <c r="G22" s="542" t="s">
        <v>2349</v>
      </c>
      <c r="H22" s="296" t="s">
        <v>2370</v>
      </c>
      <c r="I22" s="543" t="s">
        <v>2350</v>
      </c>
      <c r="J22" s="296"/>
      <c r="K22" s="296"/>
      <c r="L22" s="545"/>
      <c r="M22" s="544" t="s">
        <v>2384</v>
      </c>
      <c r="O22" s="65">
        <v>24.042000000000002</v>
      </c>
    </row>
    <row r="23" spans="1:15" x14ac:dyDescent="0.35">
      <c r="A23" s="296">
        <v>17</v>
      </c>
      <c r="B23" s="296">
        <v>2</v>
      </c>
      <c r="C23" s="553" t="s">
        <v>1858</v>
      </c>
      <c r="D23" s="296" t="s">
        <v>49</v>
      </c>
      <c r="E23" s="623">
        <v>46112</v>
      </c>
      <c r="F23" s="623">
        <v>46115</v>
      </c>
      <c r="G23" s="542" t="s">
        <v>2369</v>
      </c>
      <c r="H23" s="296" t="s">
        <v>2387</v>
      </c>
      <c r="I23" s="543" t="s">
        <v>2350</v>
      </c>
      <c r="J23" s="296"/>
      <c r="K23" s="296"/>
      <c r="L23" s="545"/>
      <c r="M23" s="544" t="s">
        <v>2384</v>
      </c>
      <c r="O23" s="65">
        <v>24.042000000000002</v>
      </c>
    </row>
    <row r="24" spans="1:15" x14ac:dyDescent="0.35">
      <c r="A24" s="296">
        <v>18</v>
      </c>
      <c r="B24" s="296">
        <v>3</v>
      </c>
      <c r="C24" s="296" t="s">
        <v>1870</v>
      </c>
      <c r="D24" s="296" t="s">
        <v>49</v>
      </c>
      <c r="E24" s="541">
        <v>46116</v>
      </c>
      <c r="F24" s="541">
        <v>46119</v>
      </c>
      <c r="G24" s="542" t="s">
        <v>2369</v>
      </c>
      <c r="H24" s="296" t="s">
        <v>2370</v>
      </c>
      <c r="I24" s="543" t="s">
        <v>2350</v>
      </c>
      <c r="J24" s="296"/>
      <c r="K24" s="296"/>
      <c r="L24" s="297"/>
      <c r="M24" s="544" t="s">
        <v>2384</v>
      </c>
      <c r="N24" s="539"/>
      <c r="O24" s="65">
        <v>24.042000000000002</v>
      </c>
    </row>
    <row r="25" spans="1:15" x14ac:dyDescent="0.35">
      <c r="A25" s="296">
        <v>19</v>
      </c>
      <c r="B25" s="296">
        <v>4</v>
      </c>
      <c r="C25" s="296" t="s">
        <v>1873</v>
      </c>
      <c r="D25" s="296" t="str">
        <f>VLOOKUP(C25,'[2]FDN Details'!$C$5:$D$483,2,0)</f>
        <v>A+0</v>
      </c>
      <c r="E25" s="541">
        <v>46119</v>
      </c>
      <c r="F25" s="541">
        <v>46123</v>
      </c>
      <c r="G25" s="542" t="s">
        <v>2369</v>
      </c>
      <c r="H25" s="296" t="s">
        <v>2370</v>
      </c>
      <c r="I25" s="543" t="s">
        <v>2350</v>
      </c>
      <c r="J25" s="296"/>
      <c r="K25" s="296"/>
      <c r="L25" s="297"/>
      <c r="M25" s="544" t="s">
        <v>2384</v>
      </c>
      <c r="O25" s="65">
        <v>22.925000000000001</v>
      </c>
    </row>
    <row r="26" spans="1:15" x14ac:dyDescent="0.35">
      <c r="A26" s="296">
        <v>20</v>
      </c>
      <c r="B26" s="296">
        <v>5</v>
      </c>
      <c r="C26" s="296" t="s">
        <v>1867</v>
      </c>
      <c r="D26" s="296" t="str">
        <f>VLOOKUP(C26,'[2]FDN Details'!$C$5:$D$483,2,0)</f>
        <v>A+3</v>
      </c>
      <c r="E26" s="541">
        <v>46124</v>
      </c>
      <c r="F26" s="541">
        <v>46127</v>
      </c>
      <c r="G26" s="542" t="s">
        <v>2369</v>
      </c>
      <c r="H26" s="296" t="s">
        <v>2802</v>
      </c>
      <c r="I26" s="543" t="s">
        <v>2350</v>
      </c>
      <c r="J26" s="296"/>
      <c r="K26" s="296"/>
      <c r="L26" s="297"/>
      <c r="M26" s="544" t="s">
        <v>2384</v>
      </c>
      <c r="O26" s="65">
        <v>24.042000000000002</v>
      </c>
    </row>
    <row r="27" spans="1:15" x14ac:dyDescent="0.35">
      <c r="A27" s="296">
        <v>21</v>
      </c>
      <c r="B27" s="296">
        <v>6</v>
      </c>
      <c r="C27" s="296" t="s">
        <v>1861</v>
      </c>
      <c r="D27" s="296" t="str">
        <f>VLOOKUP(C27,'[2]FDN Details'!$C$5:$D$483,2,0)</f>
        <v>A+0</v>
      </c>
      <c r="E27" s="541">
        <v>46127</v>
      </c>
      <c r="F27" s="541">
        <v>46131</v>
      </c>
      <c r="G27" s="542" t="s">
        <v>2369</v>
      </c>
      <c r="H27" s="296" t="s">
        <v>2802</v>
      </c>
      <c r="I27" s="543" t="s">
        <v>2350</v>
      </c>
      <c r="J27" s="296"/>
      <c r="K27" s="296"/>
      <c r="L27" s="297"/>
      <c r="M27" s="544" t="s">
        <v>2384</v>
      </c>
      <c r="N27" s="539"/>
      <c r="O27" s="65">
        <v>22.925000000000001</v>
      </c>
    </row>
    <row r="28" spans="1:15" x14ac:dyDescent="0.35">
      <c r="A28" s="296">
        <v>22</v>
      </c>
      <c r="B28" s="296">
        <v>7</v>
      </c>
      <c r="C28" s="296" t="s">
        <v>1892</v>
      </c>
      <c r="D28" s="296" t="s">
        <v>45</v>
      </c>
      <c r="E28" s="623">
        <v>46131</v>
      </c>
      <c r="F28" s="541">
        <v>46135</v>
      </c>
      <c r="G28" s="296" t="s">
        <v>2369</v>
      </c>
      <c r="H28" s="296" t="s">
        <v>2802</v>
      </c>
      <c r="I28" s="543" t="s">
        <v>2350</v>
      </c>
      <c r="J28" s="296"/>
      <c r="K28" s="296"/>
      <c r="L28" s="297"/>
      <c r="M28" s="544" t="s">
        <v>2384</v>
      </c>
      <c r="N28" s="539"/>
      <c r="O28" s="65">
        <v>22.925000000000001</v>
      </c>
    </row>
    <row r="29" spans="1:15" x14ac:dyDescent="0.35">
      <c r="A29" s="540">
        <v>23</v>
      </c>
      <c r="B29" s="296">
        <v>8</v>
      </c>
      <c r="C29" s="296" t="s">
        <v>1888</v>
      </c>
      <c r="D29" s="296" t="s">
        <v>45</v>
      </c>
      <c r="E29" s="541">
        <v>46136</v>
      </c>
      <c r="F29" s="541">
        <v>46140</v>
      </c>
      <c r="G29" s="541" t="s">
        <v>2808</v>
      </c>
      <c r="H29" s="296" t="s">
        <v>2802</v>
      </c>
      <c r="I29" s="543" t="s">
        <v>2350</v>
      </c>
      <c r="J29" s="296"/>
      <c r="K29" s="296"/>
      <c r="L29" s="297"/>
      <c r="M29" s="544" t="s">
        <v>2384</v>
      </c>
      <c r="O29" s="65">
        <v>22.925000000000001</v>
      </c>
    </row>
    <row r="30" spans="1:15" ht="7" customHeight="1" x14ac:dyDescent="0.35">
      <c r="A30" s="805"/>
      <c r="B30" s="806"/>
      <c r="C30" s="806"/>
      <c r="D30" s="806"/>
      <c r="E30" s="807"/>
      <c r="F30" s="807"/>
      <c r="G30" s="807"/>
      <c r="H30" s="806"/>
      <c r="I30" s="808"/>
      <c r="J30" s="806"/>
      <c r="K30" s="806"/>
      <c r="L30" s="809"/>
      <c r="M30" s="810"/>
      <c r="O30" s="65"/>
    </row>
    <row r="31" spans="1:15" x14ac:dyDescent="0.35">
      <c r="A31" s="540">
        <v>24</v>
      </c>
      <c r="B31" s="296">
        <v>1</v>
      </c>
      <c r="C31" s="296" t="s">
        <v>1895</v>
      </c>
      <c r="D31" s="296" t="s">
        <v>49</v>
      </c>
      <c r="E31" s="541">
        <v>46140</v>
      </c>
      <c r="F31" s="541">
        <v>46144</v>
      </c>
      <c r="G31" s="541" t="s">
        <v>2808</v>
      </c>
      <c r="H31" s="296" t="s">
        <v>2802</v>
      </c>
      <c r="I31" s="543" t="s">
        <v>2350</v>
      </c>
      <c r="J31" s="296"/>
      <c r="K31" s="296"/>
      <c r="L31" s="297"/>
      <c r="M31" s="544" t="s">
        <v>2814</v>
      </c>
      <c r="O31" s="65">
        <v>24.042000000000002</v>
      </c>
    </row>
    <row r="32" spans="1:15" ht="18.5" x14ac:dyDescent="0.35">
      <c r="A32" s="540">
        <v>25</v>
      </c>
      <c r="B32" s="296">
        <v>2</v>
      </c>
      <c r="C32" s="296" t="s">
        <v>1898</v>
      </c>
      <c r="D32" s="296" t="str">
        <f>VLOOKUP(C32,'[2]FDN Details'!$C$5:$D$483,2,0)</f>
        <v>A+0</v>
      </c>
      <c r="E32" s="624">
        <v>46144</v>
      </c>
      <c r="F32" s="541">
        <v>46146</v>
      </c>
      <c r="G32" s="623" t="s">
        <v>2808</v>
      </c>
      <c r="H32" s="296"/>
      <c r="I32" s="543" t="s">
        <v>2350</v>
      </c>
      <c r="J32" s="296"/>
      <c r="K32" s="296"/>
      <c r="L32" s="297"/>
      <c r="M32" s="544" t="s">
        <v>2814</v>
      </c>
      <c r="N32" s="539"/>
    </row>
    <row r="33" spans="1:14" ht="18.5" x14ac:dyDescent="0.35">
      <c r="A33" s="540">
        <v>26</v>
      </c>
      <c r="B33" s="296">
        <v>3</v>
      </c>
      <c r="C33" s="296" t="s">
        <v>1558</v>
      </c>
      <c r="D33" s="296" t="str">
        <f>VLOOKUP(C33,'[2]FDN Details'!$C$5:$D$483,2,0)</f>
        <v>A+6</v>
      </c>
      <c r="E33" s="624">
        <v>46140</v>
      </c>
      <c r="F33" s="541">
        <v>46146</v>
      </c>
      <c r="G33" s="623" t="s">
        <v>2809</v>
      </c>
      <c r="H33" s="296"/>
      <c r="I33" s="543" t="s">
        <v>2350</v>
      </c>
      <c r="J33" s="296"/>
      <c r="K33" s="296"/>
      <c r="L33" s="297"/>
      <c r="M33" s="544" t="s">
        <v>2814</v>
      </c>
    </row>
    <row r="34" spans="1:14" ht="17.25" customHeight="1" x14ac:dyDescent="0.35">
      <c r="A34" s="540">
        <v>27</v>
      </c>
      <c r="B34" s="296">
        <v>4</v>
      </c>
      <c r="C34" s="785" t="s">
        <v>44</v>
      </c>
      <c r="D34" s="296" t="str">
        <f>VLOOKUP(C34,'[2]FDN Details'!$C$5:$D$483,2,0)</f>
        <v>A+0</v>
      </c>
      <c r="E34" s="624">
        <v>46140</v>
      </c>
      <c r="F34" s="541">
        <v>46146</v>
      </c>
      <c r="G34" s="623" t="s">
        <v>2815</v>
      </c>
      <c r="H34" s="296"/>
      <c r="I34" s="543" t="s">
        <v>2350</v>
      </c>
      <c r="J34" s="296"/>
      <c r="K34" s="296"/>
      <c r="L34" s="297"/>
      <c r="M34" s="544" t="s">
        <v>2814</v>
      </c>
      <c r="N34" s="539"/>
    </row>
    <row r="35" spans="1:14" ht="18.5" x14ac:dyDescent="0.35">
      <c r="A35" s="540">
        <v>28</v>
      </c>
      <c r="B35" s="296">
        <v>5</v>
      </c>
      <c r="C35" s="796" t="s">
        <v>1520</v>
      </c>
      <c r="D35" s="296" t="str">
        <f>VLOOKUP(C35,'[2]FDN Details'!$C$5:$D$483,2,0)</f>
        <v>A+3</v>
      </c>
      <c r="E35" s="624">
        <v>46140</v>
      </c>
      <c r="F35" s="541">
        <v>46146</v>
      </c>
      <c r="G35" s="623" t="s">
        <v>2816</v>
      </c>
      <c r="H35" s="296"/>
      <c r="I35" s="543" t="s">
        <v>2350</v>
      </c>
      <c r="J35" s="296"/>
      <c r="K35" s="296"/>
      <c r="L35" s="297"/>
      <c r="M35" s="544" t="s">
        <v>2814</v>
      </c>
      <c r="N35" s="539"/>
    </row>
    <row r="36" spans="1:14" x14ac:dyDescent="0.35">
      <c r="A36" s="540"/>
      <c r="B36" s="296"/>
      <c r="C36" s="296"/>
      <c r="D36" s="296"/>
      <c r="E36" s="541"/>
      <c r="F36" s="541"/>
      <c r="G36" s="542"/>
      <c r="H36" s="296"/>
      <c r="I36" s="543"/>
      <c r="J36" s="296"/>
      <c r="K36" s="296"/>
      <c r="L36" s="297"/>
      <c r="M36" s="543"/>
    </row>
    <row r="37" spans="1:14" x14ac:dyDescent="0.35">
      <c r="A37" s="540"/>
      <c r="B37" s="296"/>
      <c r="C37" s="296"/>
      <c r="D37" s="296"/>
      <c r="E37" s="541"/>
      <c r="F37" s="541"/>
      <c r="G37" s="542"/>
      <c r="H37" s="296"/>
      <c r="I37" s="543"/>
      <c r="J37" s="296"/>
      <c r="K37" s="296"/>
      <c r="L37" s="297"/>
      <c r="M37" s="543"/>
    </row>
    <row r="38" spans="1:14" x14ac:dyDescent="0.35">
      <c r="A38" s="540"/>
      <c r="B38" s="296"/>
      <c r="C38" s="296"/>
      <c r="D38" s="296"/>
      <c r="E38" s="541"/>
      <c r="F38" s="541"/>
      <c r="G38" s="542"/>
      <c r="H38" s="296"/>
      <c r="I38" s="543"/>
      <c r="J38" s="296"/>
      <c r="K38" s="296"/>
      <c r="L38" s="297"/>
      <c r="M38" s="543"/>
    </row>
    <row r="39" spans="1:14" x14ac:dyDescent="0.35">
      <c r="A39" s="540"/>
      <c r="B39" s="296"/>
      <c r="C39" s="296"/>
      <c r="D39" s="296"/>
      <c r="E39" s="541"/>
      <c r="F39" s="541"/>
      <c r="G39" s="542"/>
      <c r="H39" s="296"/>
      <c r="I39" s="543"/>
      <c r="J39" s="296"/>
      <c r="K39" s="296"/>
      <c r="L39" s="297"/>
      <c r="M39" s="543"/>
    </row>
    <row r="40" spans="1:14" x14ac:dyDescent="0.35">
      <c r="A40" s="540"/>
      <c r="B40" s="296"/>
      <c r="C40" s="296"/>
      <c r="D40" s="296"/>
      <c r="E40" s="541"/>
      <c r="F40" s="541"/>
      <c r="G40" s="542"/>
      <c r="H40" s="296"/>
      <c r="I40" s="543"/>
      <c r="J40" s="296"/>
      <c r="K40" s="296"/>
      <c r="L40" s="297"/>
      <c r="M40" s="543"/>
      <c r="N40" s="539"/>
    </row>
    <row r="41" spans="1:14" x14ac:dyDescent="0.35">
      <c r="A41" s="540"/>
      <c r="B41" s="296"/>
      <c r="C41" s="296"/>
      <c r="D41" s="296"/>
      <c r="E41" s="541"/>
      <c r="F41" s="541"/>
      <c r="G41" s="542"/>
      <c r="H41" s="296"/>
      <c r="I41" s="543"/>
      <c r="J41" s="296"/>
      <c r="K41" s="296"/>
      <c r="L41" s="297"/>
      <c r="M41" s="543"/>
    </row>
    <row r="42" spans="1:14" x14ac:dyDescent="0.35">
      <c r="A42" s="540"/>
      <c r="B42" s="296"/>
      <c r="C42" s="296"/>
      <c r="D42" s="296"/>
      <c r="E42" s="541"/>
      <c r="F42" s="541"/>
      <c r="G42" s="542"/>
      <c r="H42" s="296"/>
      <c r="I42" s="543"/>
      <c r="J42" s="296"/>
      <c r="K42" s="296"/>
      <c r="L42" s="297"/>
      <c r="M42" s="543"/>
    </row>
    <row r="43" spans="1:14" x14ac:dyDescent="0.35">
      <c r="A43" s="540"/>
      <c r="B43" s="296"/>
      <c r="C43" s="296"/>
      <c r="D43" s="296"/>
      <c r="E43" s="541"/>
      <c r="F43" s="541"/>
      <c r="G43" s="542"/>
      <c r="H43" s="296"/>
      <c r="I43" s="543"/>
      <c r="J43" s="296"/>
      <c r="K43" s="296"/>
      <c r="L43" s="297"/>
      <c r="M43" s="543"/>
    </row>
    <row r="44" spans="1:14" x14ac:dyDescent="0.35">
      <c r="A44" s="540"/>
      <c r="B44" s="296"/>
      <c r="C44" s="296"/>
      <c r="D44" s="296"/>
      <c r="E44" s="541"/>
      <c r="F44" s="541"/>
      <c r="G44" s="542"/>
      <c r="H44" s="296"/>
      <c r="I44" s="543"/>
      <c r="J44" s="296"/>
      <c r="K44" s="296"/>
      <c r="L44" s="297"/>
      <c r="M44" s="543"/>
    </row>
    <row r="45" spans="1:14" x14ac:dyDescent="0.35">
      <c r="A45" s="540"/>
      <c r="B45" s="296"/>
      <c r="C45" s="296"/>
      <c r="D45" s="296"/>
      <c r="E45" s="541"/>
      <c r="F45" s="541"/>
      <c r="G45" s="542"/>
      <c r="H45" s="296"/>
      <c r="I45" s="543"/>
      <c r="J45" s="296"/>
      <c r="K45" s="296"/>
      <c r="L45" s="297"/>
      <c r="M45" s="543"/>
    </row>
    <row r="46" spans="1:14" x14ac:dyDescent="0.35">
      <c r="A46" s="540"/>
      <c r="B46" s="296"/>
      <c r="C46" s="296"/>
      <c r="D46" s="296"/>
      <c r="E46" s="541"/>
      <c r="F46" s="541"/>
      <c r="G46" s="542"/>
      <c r="H46" s="296"/>
      <c r="I46" s="543"/>
      <c r="J46" s="296"/>
      <c r="K46" s="296"/>
      <c r="L46" s="297"/>
      <c r="M46" s="543"/>
    </row>
    <row r="47" spans="1:14" x14ac:dyDescent="0.35">
      <c r="A47" s="540"/>
      <c r="B47" s="296"/>
      <c r="C47" s="296"/>
      <c r="D47" s="296"/>
      <c r="E47" s="541"/>
      <c r="F47" s="541"/>
      <c r="G47" s="542"/>
      <c r="H47" s="296"/>
      <c r="I47" s="543"/>
      <c r="J47" s="296"/>
      <c r="K47" s="296"/>
      <c r="L47" s="297"/>
      <c r="M47" s="543"/>
    </row>
    <row r="48" spans="1:14" x14ac:dyDescent="0.35">
      <c r="A48" s="540"/>
      <c r="B48" s="296"/>
      <c r="C48" s="296"/>
      <c r="D48" s="296"/>
      <c r="E48" s="541"/>
      <c r="F48" s="541"/>
      <c r="G48" s="542"/>
      <c r="H48" s="296"/>
      <c r="I48" s="543"/>
      <c r="J48" s="296"/>
      <c r="K48" s="296"/>
      <c r="L48" s="297"/>
      <c r="M48" s="543"/>
    </row>
    <row r="49" spans="1:13" x14ac:dyDescent="0.35">
      <c r="A49" s="540"/>
      <c r="B49" s="296"/>
      <c r="C49" s="296"/>
      <c r="D49" s="296"/>
      <c r="E49" s="541"/>
      <c r="F49" s="541"/>
      <c r="G49" s="542"/>
      <c r="H49" s="296"/>
      <c r="I49" s="543"/>
      <c r="J49" s="296"/>
      <c r="K49" s="296"/>
      <c r="L49" s="297"/>
      <c r="M49" s="543"/>
    </row>
    <row r="50" spans="1:13" ht="6.75" customHeight="1" x14ac:dyDescent="0.35">
      <c r="A50" s="546"/>
      <c r="B50" s="547"/>
      <c r="C50" s="548"/>
      <c r="D50" s="548"/>
      <c r="E50" s="549"/>
      <c r="F50" s="550"/>
      <c r="G50" s="551"/>
      <c r="H50" s="547"/>
      <c r="I50" s="552"/>
      <c r="J50" s="296"/>
      <c r="K50" s="296"/>
      <c r="L50" s="547"/>
      <c r="M50" s="552"/>
    </row>
    <row r="51" spans="1:13" x14ac:dyDescent="0.35">
      <c r="A51" s="540"/>
      <c r="B51" s="296"/>
      <c r="C51" s="296"/>
      <c r="D51" s="296"/>
      <c r="E51" s="541"/>
      <c r="F51" s="541"/>
      <c r="G51" s="542"/>
      <c r="H51" s="296"/>
      <c r="I51" s="543"/>
      <c r="J51" s="296"/>
      <c r="K51" s="296"/>
      <c r="L51" s="297"/>
      <c r="M51" s="543"/>
    </row>
    <row r="52" spans="1:13" x14ac:dyDescent="0.35">
      <c r="A52" s="540"/>
      <c r="B52" s="296"/>
      <c r="C52" s="296"/>
      <c r="D52" s="296"/>
      <c r="E52" s="541"/>
      <c r="F52" s="541"/>
      <c r="G52" s="542"/>
      <c r="H52" s="296"/>
      <c r="I52" s="543"/>
      <c r="J52" s="296"/>
      <c r="K52" s="296"/>
      <c r="L52" s="297"/>
      <c r="M52" s="543"/>
    </row>
    <row r="53" spans="1:13" x14ac:dyDescent="0.35">
      <c r="A53" s="540"/>
      <c r="B53" s="296"/>
      <c r="C53" s="296"/>
      <c r="D53" s="296"/>
      <c r="E53" s="541"/>
      <c r="F53" s="541"/>
      <c r="G53" s="542"/>
      <c r="H53" s="296"/>
      <c r="I53" s="543"/>
      <c r="J53" s="296"/>
      <c r="K53" s="296"/>
      <c r="L53" s="297"/>
      <c r="M53" s="543"/>
    </row>
    <row r="54" spans="1:13" x14ac:dyDescent="0.35">
      <c r="A54" s="540"/>
      <c r="B54" s="296"/>
      <c r="C54" s="296"/>
      <c r="D54" s="296"/>
      <c r="E54" s="541"/>
      <c r="F54" s="541"/>
      <c r="G54" s="542"/>
      <c r="H54" s="296"/>
      <c r="I54" s="543"/>
      <c r="J54" s="296"/>
      <c r="K54" s="296"/>
      <c r="L54" s="297"/>
      <c r="M54" s="543"/>
    </row>
    <row r="55" spans="1:13" x14ac:dyDescent="0.35">
      <c r="A55" s="540"/>
      <c r="B55" s="296"/>
      <c r="C55" s="296"/>
      <c r="D55" s="296"/>
      <c r="E55" s="541"/>
      <c r="F55" s="541"/>
      <c r="G55" s="542"/>
      <c r="H55" s="296"/>
      <c r="I55" s="543"/>
      <c r="J55" s="296"/>
      <c r="K55" s="296"/>
      <c r="L55" s="297"/>
      <c r="M55" s="543"/>
    </row>
    <row r="56" spans="1:13" x14ac:dyDescent="0.35">
      <c r="A56" s="540"/>
      <c r="B56" s="296"/>
      <c r="C56" s="296"/>
      <c r="D56" s="296"/>
      <c r="E56" s="541"/>
      <c r="F56" s="541"/>
      <c r="G56" s="542"/>
      <c r="H56" s="296"/>
      <c r="I56" s="543"/>
      <c r="J56" s="296"/>
      <c r="K56" s="296"/>
      <c r="L56" s="297"/>
      <c r="M56" s="543"/>
    </row>
    <row r="57" spans="1:13" x14ac:dyDescent="0.35">
      <c r="A57" s="540"/>
      <c r="B57" s="296"/>
      <c r="C57" s="296"/>
      <c r="D57" s="296"/>
      <c r="E57" s="541"/>
      <c r="F57" s="541"/>
      <c r="G57" s="542"/>
      <c r="H57" s="296"/>
      <c r="I57" s="543"/>
      <c r="J57" s="296"/>
      <c r="K57" s="296"/>
      <c r="L57" s="297"/>
      <c r="M57" s="543"/>
    </row>
    <row r="58" spans="1:13" x14ac:dyDescent="0.35">
      <c r="A58" s="540"/>
      <c r="B58" s="296"/>
      <c r="C58" s="296"/>
      <c r="D58" s="296"/>
      <c r="E58" s="541"/>
      <c r="F58" s="541"/>
      <c r="G58" s="542"/>
      <c r="H58" s="296"/>
      <c r="I58" s="543"/>
      <c r="J58" s="296"/>
      <c r="K58" s="296"/>
      <c r="L58" s="297"/>
      <c r="M58" s="543"/>
    </row>
    <row r="59" spans="1:13" x14ac:dyDescent="0.35">
      <c r="A59" s="540"/>
      <c r="B59" s="296"/>
      <c r="C59" s="296"/>
      <c r="D59" s="296"/>
      <c r="E59" s="541"/>
      <c r="F59" s="541"/>
      <c r="G59" s="542"/>
      <c r="H59" s="296"/>
      <c r="I59" s="543"/>
      <c r="J59" s="296"/>
      <c r="K59" s="296"/>
      <c r="L59" s="297"/>
      <c r="M59" s="543"/>
    </row>
    <row r="60" spans="1:13" x14ac:dyDescent="0.35">
      <c r="A60" s="540"/>
      <c r="B60" s="296"/>
      <c r="C60" s="296"/>
      <c r="D60" s="296"/>
      <c r="E60" s="541"/>
      <c r="F60" s="541"/>
      <c r="G60" s="542"/>
      <c r="H60" s="296"/>
      <c r="I60" s="543"/>
      <c r="J60" s="296"/>
      <c r="K60" s="296"/>
      <c r="L60" s="297"/>
      <c r="M60" s="543"/>
    </row>
    <row r="61" spans="1:13" x14ac:dyDescent="0.35">
      <c r="A61" s="540"/>
      <c r="B61" s="296"/>
      <c r="C61" s="296"/>
      <c r="D61" s="296"/>
      <c r="E61" s="541"/>
      <c r="F61" s="541"/>
      <c r="G61" s="542"/>
      <c r="H61" s="296"/>
      <c r="I61" s="543"/>
      <c r="J61" s="296"/>
      <c r="K61" s="296"/>
      <c r="L61" s="297"/>
      <c r="M61" s="543"/>
    </row>
    <row r="62" spans="1:13" x14ac:dyDescent="0.35">
      <c r="A62" s="540"/>
      <c r="B62" s="296"/>
      <c r="C62" s="296"/>
      <c r="D62" s="296"/>
      <c r="E62" s="541"/>
      <c r="F62" s="541"/>
      <c r="G62" s="542"/>
      <c r="H62" s="296"/>
      <c r="I62" s="543"/>
      <c r="J62" s="296"/>
      <c r="K62" s="296"/>
      <c r="L62" s="297"/>
      <c r="M62" s="543"/>
    </row>
    <row r="63" spans="1:13" x14ac:dyDescent="0.35">
      <c r="A63" s="540"/>
      <c r="B63" s="296"/>
      <c r="C63" s="296"/>
      <c r="D63" s="296"/>
      <c r="E63" s="541"/>
      <c r="F63" s="541"/>
      <c r="G63" s="542"/>
      <c r="H63" s="296"/>
      <c r="I63" s="543"/>
      <c r="J63" s="296"/>
      <c r="K63" s="296"/>
      <c r="L63" s="297"/>
      <c r="M63" s="543"/>
    </row>
    <row r="64" spans="1:13" x14ac:dyDescent="0.35">
      <c r="A64" s="540"/>
      <c r="B64" s="296"/>
      <c r="C64" s="296"/>
      <c r="D64" s="296"/>
      <c r="E64" s="541"/>
      <c r="F64" s="541"/>
      <c r="G64" s="542"/>
      <c r="H64" s="296"/>
      <c r="I64" s="543"/>
      <c r="J64" s="296"/>
      <c r="K64" s="296"/>
      <c r="L64" s="297"/>
      <c r="M64" s="543"/>
    </row>
    <row r="65" spans="1:13" x14ac:dyDescent="0.35">
      <c r="A65" s="540"/>
      <c r="B65" s="296"/>
      <c r="C65" s="296"/>
      <c r="D65" s="296"/>
      <c r="E65" s="541"/>
      <c r="F65" s="541"/>
      <c r="G65" s="542"/>
      <c r="H65" s="296"/>
      <c r="I65" s="543"/>
      <c r="J65" s="296"/>
      <c r="K65" s="296"/>
      <c r="L65" s="297"/>
      <c r="M65" s="543"/>
    </row>
    <row r="66" spans="1:13" x14ac:dyDescent="0.35">
      <c r="A66" s="540"/>
      <c r="B66" s="296"/>
      <c r="C66" s="296"/>
      <c r="D66" s="296"/>
      <c r="E66" s="541"/>
      <c r="F66" s="541"/>
      <c r="G66" s="542"/>
      <c r="H66" s="296"/>
      <c r="I66" s="543"/>
      <c r="J66" s="296"/>
      <c r="K66" s="296"/>
      <c r="L66" s="297"/>
      <c r="M66" s="543"/>
    </row>
    <row r="67" spans="1:13" x14ac:dyDescent="0.35">
      <c r="A67" s="540"/>
      <c r="B67" s="296"/>
      <c r="C67" s="296"/>
      <c r="D67" s="296"/>
      <c r="E67" s="541"/>
      <c r="F67" s="541"/>
      <c r="G67" s="542"/>
      <c r="H67" s="296"/>
      <c r="I67" s="543"/>
      <c r="J67" s="296"/>
      <c r="K67" s="296"/>
      <c r="L67" s="297"/>
      <c r="M67" s="543"/>
    </row>
    <row r="68" spans="1:13" x14ac:dyDescent="0.35">
      <c r="A68" s="540"/>
      <c r="B68" s="296"/>
      <c r="C68" s="296"/>
      <c r="D68" s="296"/>
      <c r="E68" s="541"/>
      <c r="F68" s="541"/>
      <c r="G68" s="542"/>
      <c r="H68" s="296"/>
      <c r="I68" s="543"/>
      <c r="J68" s="296"/>
      <c r="K68" s="296"/>
      <c r="L68" s="297"/>
      <c r="M68" s="543"/>
    </row>
    <row r="69" spans="1:13" x14ac:dyDescent="0.35">
      <c r="A69" s="540"/>
      <c r="B69" s="296"/>
      <c r="C69" s="296"/>
      <c r="D69" s="296"/>
      <c r="E69" s="541"/>
      <c r="F69" s="541"/>
      <c r="G69" s="542"/>
      <c r="H69" s="296"/>
      <c r="I69" s="543"/>
      <c r="J69" s="296"/>
      <c r="K69" s="296"/>
      <c r="L69" s="297"/>
      <c r="M69" s="543"/>
    </row>
    <row r="70" spans="1:13" x14ac:dyDescent="0.35">
      <c r="A70" s="540"/>
      <c r="B70" s="296"/>
      <c r="C70" s="296"/>
      <c r="D70" s="296"/>
      <c r="E70" s="541"/>
      <c r="F70" s="541"/>
      <c r="G70" s="542"/>
      <c r="H70" s="296"/>
      <c r="I70" s="543"/>
      <c r="J70" s="296"/>
      <c r="K70" s="296"/>
      <c r="L70" s="297"/>
      <c r="M70" s="543"/>
    </row>
    <row r="71" spans="1:13" x14ac:dyDescent="0.35">
      <c r="A71" s="540"/>
      <c r="B71" s="296"/>
      <c r="C71" s="296"/>
      <c r="D71" s="296"/>
      <c r="E71" s="541"/>
      <c r="F71" s="541"/>
      <c r="G71" s="542"/>
      <c r="H71" s="296"/>
      <c r="I71" s="543"/>
      <c r="J71" s="296"/>
      <c r="K71" s="296"/>
      <c r="L71" s="297"/>
      <c r="M71" s="543"/>
    </row>
    <row r="72" spans="1:13" x14ac:dyDescent="0.35">
      <c r="A72" s="540"/>
      <c r="B72" s="296"/>
      <c r="C72" s="296"/>
      <c r="D72" s="296"/>
      <c r="E72" s="541"/>
      <c r="F72" s="541"/>
      <c r="G72" s="542"/>
      <c r="H72" s="296"/>
      <c r="I72" s="543"/>
      <c r="J72" s="296"/>
      <c r="K72" s="296"/>
      <c r="L72" s="297"/>
      <c r="M72" s="543"/>
    </row>
    <row r="73" spans="1:13" x14ac:dyDescent="0.35">
      <c r="A73" s="540"/>
      <c r="B73" s="296"/>
      <c r="C73" s="296"/>
      <c r="D73" s="296"/>
      <c r="E73" s="541"/>
      <c r="F73" s="541"/>
      <c r="G73" s="542"/>
      <c r="H73" s="296"/>
      <c r="I73" s="543"/>
      <c r="J73" s="296"/>
      <c r="K73" s="296"/>
      <c r="L73" s="297"/>
      <c r="M73" s="543"/>
    </row>
    <row r="74" spans="1:13" x14ac:dyDescent="0.35">
      <c r="A74" s="540"/>
      <c r="B74" s="296"/>
      <c r="C74" s="296"/>
      <c r="D74" s="296"/>
      <c r="E74" s="541"/>
      <c r="F74" s="541"/>
      <c r="G74" s="542"/>
      <c r="H74" s="296"/>
      <c r="I74" s="543"/>
      <c r="J74" s="296"/>
      <c r="K74" s="296"/>
      <c r="L74" s="297"/>
      <c r="M74" s="543"/>
    </row>
    <row r="75" spans="1:13" x14ac:dyDescent="0.35">
      <c r="A75" s="540"/>
      <c r="B75" s="296"/>
      <c r="C75" s="296"/>
      <c r="D75" s="296"/>
      <c r="E75" s="541"/>
      <c r="F75" s="541"/>
      <c r="G75" s="542"/>
      <c r="H75" s="296"/>
      <c r="I75" s="543"/>
      <c r="J75" s="296"/>
      <c r="K75" s="296"/>
      <c r="L75" s="297"/>
      <c r="M75" s="543"/>
    </row>
    <row r="76" spans="1:13" x14ac:dyDescent="0.35">
      <c r="A76" s="540"/>
      <c r="B76" s="296"/>
      <c r="C76" s="296"/>
      <c r="D76" s="296"/>
      <c r="E76" s="541"/>
      <c r="F76" s="541"/>
      <c r="G76" s="542"/>
      <c r="H76" s="296"/>
      <c r="I76" s="543"/>
      <c r="J76" s="296"/>
      <c r="K76" s="296"/>
      <c r="L76" s="297"/>
      <c r="M76" s="543"/>
    </row>
    <row r="77" spans="1:13" x14ac:dyDescent="0.35">
      <c r="A77" s="540"/>
      <c r="B77" s="296"/>
      <c r="C77" s="296"/>
      <c r="D77" s="296"/>
      <c r="E77" s="541"/>
      <c r="F77" s="541"/>
      <c r="G77" s="542"/>
      <c r="H77" s="296"/>
      <c r="I77" s="543"/>
      <c r="J77" s="296"/>
      <c r="K77" s="296"/>
      <c r="L77" s="297"/>
      <c r="M77" s="543"/>
    </row>
    <row r="78" spans="1:13" ht="6.75" customHeight="1" x14ac:dyDescent="0.35">
      <c r="A78" s="546"/>
      <c r="B78" s="547"/>
      <c r="C78" s="548"/>
      <c r="D78" s="548"/>
      <c r="E78" s="549"/>
      <c r="F78" s="550"/>
      <c r="G78" s="551"/>
      <c r="H78" s="547"/>
      <c r="I78" s="552"/>
      <c r="J78" s="296"/>
      <c r="K78" s="296"/>
      <c r="L78" s="552"/>
      <c r="M78" s="552"/>
    </row>
    <row r="79" spans="1:13" x14ac:dyDescent="0.35">
      <c r="A79" s="540"/>
      <c r="B79" s="296"/>
      <c r="C79" s="296"/>
      <c r="D79" s="296"/>
      <c r="E79" s="541"/>
      <c r="F79" s="541"/>
      <c r="G79" s="542"/>
      <c r="H79" s="296"/>
      <c r="I79" s="543"/>
      <c r="J79" s="296"/>
      <c r="K79" s="296"/>
      <c r="L79" s="297"/>
      <c r="M79" s="543"/>
    </row>
    <row r="80" spans="1:13" x14ac:dyDescent="0.35">
      <c r="A80" s="540"/>
      <c r="B80" s="296"/>
      <c r="C80" s="296"/>
      <c r="D80" s="296"/>
      <c r="E80" s="541"/>
      <c r="F80" s="541"/>
      <c r="G80" s="542"/>
      <c r="H80" s="296"/>
      <c r="I80" s="543"/>
      <c r="J80" s="296"/>
      <c r="K80" s="296"/>
      <c r="L80" s="297"/>
      <c r="M80" s="543"/>
    </row>
    <row r="81" spans="1:13" x14ac:dyDescent="0.35">
      <c r="A81" s="540"/>
      <c r="B81" s="296"/>
      <c r="C81" s="296"/>
      <c r="D81" s="296"/>
      <c r="E81" s="541"/>
      <c r="F81" s="541"/>
      <c r="G81" s="542"/>
      <c r="H81" s="296"/>
      <c r="I81" s="543"/>
      <c r="J81" s="296"/>
      <c r="K81" s="296"/>
      <c r="L81" s="297"/>
      <c r="M81" s="543"/>
    </row>
    <row r="82" spans="1:13" x14ac:dyDescent="0.35">
      <c r="A82" s="540"/>
      <c r="B82" s="296"/>
      <c r="C82" s="296"/>
      <c r="D82" s="296"/>
      <c r="E82" s="541"/>
      <c r="F82" s="541"/>
      <c r="G82" s="542"/>
      <c r="H82" s="296"/>
      <c r="I82" s="543"/>
      <c r="J82" s="296"/>
      <c r="K82" s="296"/>
      <c r="L82" s="297"/>
      <c r="M82" s="543"/>
    </row>
    <row r="83" spans="1:13" x14ac:dyDescent="0.35">
      <c r="A83" s="540"/>
      <c r="B83" s="296"/>
      <c r="C83" s="296"/>
      <c r="D83" s="296"/>
      <c r="E83" s="541"/>
      <c r="F83" s="541"/>
      <c r="G83" s="542"/>
      <c r="H83" s="296"/>
      <c r="I83" s="543"/>
      <c r="J83" s="296"/>
      <c r="K83" s="296"/>
      <c r="L83" s="297"/>
      <c r="M83" s="543"/>
    </row>
    <row r="84" spans="1:13" x14ac:dyDescent="0.35">
      <c r="A84" s="540"/>
      <c r="B84" s="296"/>
      <c r="C84" s="296"/>
      <c r="D84" s="296"/>
      <c r="E84" s="541"/>
      <c r="F84" s="541"/>
      <c r="G84" s="542"/>
      <c r="H84" s="296"/>
      <c r="I84" s="543"/>
      <c r="J84" s="296"/>
      <c r="K84" s="296"/>
      <c r="L84" s="297"/>
      <c r="M84" s="543"/>
    </row>
    <row r="85" spans="1:13" x14ac:dyDescent="0.35">
      <c r="A85" s="540"/>
      <c r="B85" s="296"/>
      <c r="C85" s="296"/>
      <c r="D85" s="296"/>
      <c r="E85" s="541"/>
      <c r="F85" s="541"/>
      <c r="G85" s="542"/>
      <c r="H85" s="296"/>
      <c r="I85" s="543"/>
      <c r="J85" s="296"/>
      <c r="K85" s="296"/>
      <c r="L85" s="297"/>
      <c r="M85" s="543"/>
    </row>
    <row r="86" spans="1:13" x14ac:dyDescent="0.35">
      <c r="A86" s="540"/>
      <c r="B86" s="296"/>
      <c r="C86" s="296"/>
      <c r="D86" s="296"/>
      <c r="E86" s="541"/>
      <c r="F86" s="541"/>
      <c r="G86" s="542"/>
      <c r="H86" s="296"/>
      <c r="I86" s="543"/>
      <c r="J86" s="296"/>
      <c r="K86" s="296"/>
      <c r="L86" s="297"/>
      <c r="M86" s="543"/>
    </row>
    <row r="87" spans="1:13" x14ac:dyDescent="0.35">
      <c r="A87" s="540"/>
      <c r="B87" s="296"/>
      <c r="C87" s="296"/>
      <c r="D87" s="296"/>
      <c r="E87" s="541"/>
      <c r="F87" s="541"/>
      <c r="G87" s="542"/>
      <c r="H87" s="296"/>
      <c r="I87" s="543"/>
      <c r="J87" s="296"/>
      <c r="K87" s="296"/>
      <c r="L87" s="297"/>
      <c r="M87" s="543"/>
    </row>
    <row r="88" spans="1:13" x14ac:dyDescent="0.35">
      <c r="A88" s="540"/>
      <c r="B88" s="296"/>
      <c r="C88" s="296"/>
      <c r="D88" s="296"/>
      <c r="E88" s="541"/>
      <c r="F88" s="541"/>
      <c r="G88" s="542"/>
      <c r="H88" s="296"/>
      <c r="I88" s="543"/>
      <c r="J88" s="296"/>
      <c r="K88" s="296"/>
      <c r="L88" s="297"/>
      <c r="M88" s="543"/>
    </row>
    <row r="89" spans="1:13" x14ac:dyDescent="0.35">
      <c r="A89" s="540"/>
      <c r="B89" s="296"/>
      <c r="C89" s="296"/>
      <c r="D89" s="296"/>
      <c r="E89" s="541"/>
      <c r="F89" s="541"/>
      <c r="G89" s="542"/>
      <c r="H89" s="296"/>
      <c r="I89" s="543"/>
      <c r="J89" s="296"/>
      <c r="K89" s="296"/>
      <c r="L89" s="297"/>
      <c r="M89" s="543"/>
    </row>
    <row r="90" spans="1:13" x14ac:dyDescent="0.35">
      <c r="A90" s="540"/>
      <c r="B90" s="296"/>
      <c r="C90" s="296"/>
      <c r="D90" s="296"/>
      <c r="E90" s="541"/>
      <c r="F90" s="541"/>
      <c r="G90" s="542"/>
      <c r="H90" s="296"/>
      <c r="I90" s="543"/>
      <c r="J90" s="296"/>
      <c r="K90" s="296"/>
      <c r="L90" s="297"/>
      <c r="M90" s="543"/>
    </row>
    <row r="91" spans="1:13" x14ac:dyDescent="0.35">
      <c r="A91" s="540"/>
      <c r="B91" s="296"/>
      <c r="C91" s="296"/>
      <c r="D91" s="296"/>
      <c r="E91" s="541"/>
      <c r="F91" s="541"/>
      <c r="G91" s="542"/>
      <c r="H91" s="296"/>
      <c r="I91" s="543"/>
      <c r="J91" s="296"/>
      <c r="K91" s="296"/>
      <c r="L91" s="297"/>
      <c r="M91" s="543"/>
    </row>
    <row r="92" spans="1:13" x14ac:dyDescent="0.35">
      <c r="A92" s="540"/>
      <c r="B92" s="296"/>
      <c r="C92" s="296"/>
      <c r="D92" s="296"/>
      <c r="E92" s="541"/>
      <c r="F92" s="541"/>
      <c r="G92" s="542"/>
      <c r="H92" s="296"/>
      <c r="I92" s="543"/>
      <c r="J92" s="296"/>
      <c r="K92" s="296"/>
      <c r="L92" s="297"/>
      <c r="M92" s="543"/>
    </row>
    <row r="93" spans="1:13" x14ac:dyDescent="0.35">
      <c r="A93" s="540"/>
      <c r="B93" s="296"/>
      <c r="C93" s="296"/>
      <c r="D93" s="296"/>
      <c r="E93" s="541"/>
      <c r="F93" s="541"/>
      <c r="G93" s="542"/>
      <c r="H93" s="296"/>
      <c r="I93" s="543"/>
      <c r="J93" s="296"/>
      <c r="K93" s="296"/>
      <c r="L93" s="297"/>
      <c r="M93" s="543"/>
    </row>
    <row r="94" spans="1:13" x14ac:dyDescent="0.35">
      <c r="A94" s="540"/>
      <c r="B94" s="296"/>
      <c r="C94" s="296"/>
      <c r="D94" s="296"/>
      <c r="E94" s="541"/>
      <c r="F94" s="541"/>
      <c r="G94" s="542"/>
      <c r="H94" s="296"/>
      <c r="I94" s="543"/>
      <c r="J94" s="296"/>
      <c r="K94" s="296"/>
      <c r="L94" s="297"/>
      <c r="M94" s="543"/>
    </row>
    <row r="95" spans="1:13" x14ac:dyDescent="0.35">
      <c r="A95" s="540"/>
      <c r="B95" s="296"/>
      <c r="C95" s="296"/>
      <c r="D95" s="296"/>
      <c r="E95" s="541"/>
      <c r="F95" s="541"/>
      <c r="G95" s="542"/>
      <c r="H95" s="296"/>
      <c r="I95" s="554"/>
      <c r="J95" s="296"/>
      <c r="K95" s="296"/>
      <c r="L95" s="297"/>
      <c r="M95" s="543"/>
    </row>
    <row r="96" spans="1:13" x14ac:dyDescent="0.35">
      <c r="A96" s="540"/>
      <c r="B96" s="296"/>
      <c r="C96" s="296"/>
      <c r="D96" s="296"/>
      <c r="E96" s="541"/>
      <c r="F96" s="541"/>
      <c r="G96" s="542"/>
      <c r="H96" s="296"/>
      <c r="I96" s="554"/>
      <c r="J96" s="296"/>
      <c r="K96" s="296"/>
      <c r="L96" s="297"/>
      <c r="M96" s="543"/>
    </row>
    <row r="97" spans="1:13" ht="6.75" customHeight="1" x14ac:dyDescent="0.35">
      <c r="A97" s="546"/>
      <c r="B97" s="547"/>
      <c r="C97" s="548"/>
      <c r="D97" s="548"/>
      <c r="E97" s="549"/>
      <c r="F97" s="550"/>
      <c r="G97" s="551"/>
      <c r="H97" s="547"/>
      <c r="I97" s="552"/>
      <c r="J97" s="296"/>
      <c r="K97" s="296"/>
      <c r="L97" s="552"/>
      <c r="M97" s="552"/>
    </row>
    <row r="98" spans="1:13" x14ac:dyDescent="0.35">
      <c r="A98" s="540"/>
      <c r="B98" s="296"/>
      <c r="C98" s="296"/>
      <c r="D98" s="296"/>
      <c r="E98" s="541"/>
      <c r="F98" s="541"/>
      <c r="G98" s="542"/>
      <c r="H98" s="296"/>
      <c r="I98" s="554"/>
      <c r="J98" s="296"/>
      <c r="K98" s="296"/>
      <c r="L98" s="297"/>
      <c r="M98" s="554"/>
    </row>
    <row r="99" spans="1:13" x14ac:dyDescent="0.35">
      <c r="A99" s="540"/>
      <c r="B99" s="296"/>
      <c r="C99" s="296"/>
      <c r="D99" s="296"/>
      <c r="E99" s="541"/>
      <c r="F99" s="541"/>
      <c r="G99" s="542"/>
      <c r="H99" s="296"/>
      <c r="I99" s="554"/>
      <c r="J99" s="296"/>
      <c r="K99" s="296"/>
      <c r="L99" s="297"/>
      <c r="M99" s="554"/>
    </row>
    <row r="100" spans="1:13" x14ac:dyDescent="0.35">
      <c r="A100" s="540"/>
      <c r="B100" s="296"/>
      <c r="C100" s="296"/>
      <c r="D100" s="296"/>
      <c r="E100" s="541"/>
      <c r="F100" s="541"/>
      <c r="G100" s="542"/>
      <c r="H100" s="296"/>
      <c r="I100" s="554"/>
      <c r="J100" s="296"/>
      <c r="K100" s="296"/>
      <c r="L100" s="297"/>
      <c r="M100" s="554"/>
    </row>
    <row r="101" spans="1:13" x14ac:dyDescent="0.35">
      <c r="A101" s="540"/>
      <c r="B101" s="296"/>
      <c r="C101" s="296"/>
      <c r="D101" s="296"/>
      <c r="E101" s="541"/>
      <c r="F101" s="541"/>
      <c r="G101" s="542"/>
      <c r="H101" s="296"/>
      <c r="I101" s="554"/>
      <c r="J101" s="296"/>
      <c r="K101" s="296"/>
      <c r="L101" s="297"/>
      <c r="M101" s="554"/>
    </row>
    <row r="102" spans="1:13" x14ac:dyDescent="0.35">
      <c r="A102" s="540"/>
      <c r="B102" s="296"/>
      <c r="C102" s="296"/>
      <c r="D102" s="296"/>
      <c r="E102" s="541"/>
      <c r="F102" s="541"/>
      <c r="G102" s="542"/>
      <c r="H102" s="296"/>
      <c r="I102" s="554"/>
      <c r="J102" s="296"/>
      <c r="K102" s="296"/>
      <c r="L102" s="297"/>
      <c r="M102" s="554"/>
    </row>
    <row r="103" spans="1:13" x14ac:dyDescent="0.35">
      <c r="A103" s="540"/>
      <c r="B103" s="296"/>
      <c r="C103" s="296"/>
      <c r="D103" s="296"/>
      <c r="E103" s="541"/>
      <c r="F103" s="541"/>
      <c r="G103" s="542"/>
      <c r="H103" s="296"/>
      <c r="I103" s="554"/>
      <c r="J103" s="296"/>
      <c r="K103" s="296"/>
      <c r="L103" s="297"/>
      <c r="M103" s="554"/>
    </row>
    <row r="104" spans="1:13" x14ac:dyDescent="0.35">
      <c r="A104" s="540"/>
      <c r="B104" s="296"/>
      <c r="C104" s="296"/>
      <c r="D104" s="296"/>
      <c r="E104" s="541"/>
      <c r="F104" s="541"/>
      <c r="G104" s="542"/>
      <c r="H104" s="296"/>
      <c r="I104" s="554"/>
      <c r="J104" s="296"/>
      <c r="K104" s="296"/>
      <c r="L104" s="297"/>
      <c r="M104" s="554"/>
    </row>
    <row r="105" spans="1:13" x14ac:dyDescent="0.35">
      <c r="A105" s="540"/>
      <c r="B105" s="296"/>
      <c r="C105" s="296"/>
      <c r="D105" s="296"/>
      <c r="E105" s="541"/>
      <c r="F105" s="541"/>
      <c r="G105" s="542"/>
      <c r="H105" s="296"/>
      <c r="I105" s="554"/>
      <c r="J105" s="296"/>
      <c r="K105" s="296"/>
      <c r="L105" s="297"/>
      <c r="M105" s="554"/>
    </row>
    <row r="106" spans="1:13" x14ac:dyDescent="0.35">
      <c r="A106" s="540"/>
      <c r="B106" s="296"/>
      <c r="C106" s="296"/>
      <c r="D106" s="296"/>
      <c r="E106" s="541"/>
      <c r="F106" s="541"/>
      <c r="G106" s="542"/>
      <c r="H106" s="296"/>
      <c r="I106" s="554"/>
      <c r="J106" s="296"/>
      <c r="K106" s="296"/>
      <c r="L106" s="297"/>
      <c r="M106" s="554"/>
    </row>
    <row r="107" spans="1:13" x14ac:dyDescent="0.35">
      <c r="A107" s="540"/>
      <c r="B107" s="296"/>
      <c r="C107" s="296"/>
      <c r="D107" s="296"/>
      <c r="E107" s="541"/>
      <c r="F107" s="541"/>
      <c r="G107" s="542"/>
      <c r="H107" s="296"/>
      <c r="I107" s="554"/>
      <c r="J107" s="296"/>
      <c r="K107" s="296"/>
      <c r="L107" s="297"/>
      <c r="M107" s="554"/>
    </row>
    <row r="108" spans="1:13" x14ac:dyDescent="0.35">
      <c r="A108" s="540"/>
      <c r="B108" s="296"/>
      <c r="C108" s="296"/>
      <c r="D108" s="296"/>
      <c r="E108" s="541"/>
      <c r="F108" s="541"/>
      <c r="G108" s="542"/>
      <c r="H108" s="296"/>
      <c r="I108" s="554"/>
      <c r="J108" s="296"/>
      <c r="K108" s="296"/>
      <c r="L108" s="297"/>
      <c r="M108" s="554"/>
    </row>
    <row r="109" spans="1:13" x14ac:dyDescent="0.35">
      <c r="A109" s="540"/>
      <c r="B109" s="296"/>
      <c r="C109" s="296"/>
      <c r="D109" s="296"/>
      <c r="E109" s="541"/>
      <c r="F109" s="541"/>
      <c r="G109" s="542"/>
      <c r="H109" s="296"/>
      <c r="I109" s="554"/>
      <c r="J109" s="296"/>
      <c r="K109" s="296"/>
      <c r="L109" s="297"/>
      <c r="M109" s="554"/>
    </row>
    <row r="110" spans="1:13" x14ac:dyDescent="0.35">
      <c r="A110" s="540"/>
      <c r="B110" s="296"/>
      <c r="C110" s="296"/>
      <c r="D110" s="296"/>
      <c r="E110" s="541"/>
      <c r="F110" s="541"/>
      <c r="G110" s="542"/>
      <c r="H110" s="296"/>
      <c r="I110" s="554"/>
      <c r="J110" s="296"/>
      <c r="K110" s="296"/>
      <c r="L110" s="297"/>
      <c r="M110" s="554"/>
    </row>
    <row r="111" spans="1:13" x14ac:dyDescent="0.35">
      <c r="A111" s="540"/>
      <c r="B111" s="296"/>
      <c r="C111" s="296"/>
      <c r="D111" s="296"/>
      <c r="E111" s="541"/>
      <c r="F111" s="541"/>
      <c r="G111" s="542"/>
      <c r="H111" s="296"/>
      <c r="I111" s="554"/>
      <c r="J111" s="296"/>
      <c r="K111" s="296"/>
      <c r="L111" s="297"/>
      <c r="M111" s="554"/>
    </row>
    <row r="112" spans="1:13" x14ac:dyDescent="0.35">
      <c r="A112" s="540"/>
      <c r="B112" s="296"/>
      <c r="C112" s="296"/>
      <c r="D112" s="296"/>
      <c r="E112" s="541"/>
      <c r="F112" s="541"/>
      <c r="G112" s="542"/>
      <c r="H112" s="296"/>
      <c r="I112" s="554"/>
      <c r="J112" s="296"/>
      <c r="K112" s="296"/>
      <c r="L112" s="297"/>
      <c r="M112" s="554"/>
    </row>
    <row r="113" spans="1:13" x14ac:dyDescent="0.35">
      <c r="A113" s="540"/>
      <c r="B113" s="296"/>
      <c r="C113" s="296"/>
      <c r="D113" s="296"/>
      <c r="E113" s="541"/>
      <c r="F113" s="541"/>
      <c r="G113" s="542"/>
      <c r="H113" s="296"/>
      <c r="I113" s="554"/>
      <c r="J113" s="296"/>
      <c r="K113" s="296"/>
      <c r="L113" s="297"/>
      <c r="M113" s="554"/>
    </row>
    <row r="114" spans="1:13" x14ac:dyDescent="0.35">
      <c r="A114" s="540"/>
      <c r="B114" s="296"/>
      <c r="C114" s="296"/>
      <c r="D114" s="296"/>
      <c r="E114" s="541"/>
      <c r="F114" s="541"/>
      <c r="G114" s="542"/>
      <c r="H114" s="296"/>
      <c r="I114" s="554"/>
      <c r="J114" s="296"/>
      <c r="K114" s="296"/>
      <c r="L114" s="297"/>
      <c r="M114" s="554"/>
    </row>
    <row r="115" spans="1:13" x14ac:dyDescent="0.35">
      <c r="A115" s="540"/>
      <c r="B115" s="296"/>
      <c r="C115" s="296"/>
      <c r="D115" s="296"/>
      <c r="E115" s="541"/>
      <c r="F115" s="541"/>
      <c r="G115" s="542"/>
      <c r="H115" s="296"/>
      <c r="I115" s="554"/>
      <c r="J115" s="296"/>
      <c r="K115" s="296"/>
      <c r="L115" s="297"/>
      <c r="M115" s="554"/>
    </row>
    <row r="116" spans="1:13" x14ac:dyDescent="0.35">
      <c r="A116" s="540"/>
      <c r="B116" s="296"/>
      <c r="C116" s="296"/>
      <c r="D116" s="296"/>
      <c r="E116" s="541"/>
      <c r="F116" s="541"/>
      <c r="G116" s="542"/>
      <c r="H116" s="296"/>
      <c r="I116" s="554"/>
      <c r="J116" s="296"/>
      <c r="K116" s="296"/>
      <c r="L116" s="297"/>
      <c r="M116" s="554"/>
    </row>
    <row r="117" spans="1:13" x14ac:dyDescent="0.35">
      <c r="A117" s="540"/>
      <c r="B117" s="296"/>
      <c r="C117" s="296"/>
      <c r="D117" s="296"/>
      <c r="E117" s="541"/>
      <c r="F117" s="541"/>
      <c r="G117" s="542"/>
      <c r="H117" s="296"/>
      <c r="I117" s="554"/>
      <c r="J117" s="296"/>
      <c r="K117" s="296"/>
      <c r="L117" s="297"/>
      <c r="M117" s="554"/>
    </row>
    <row r="118" spans="1:13" ht="6.75" customHeight="1" x14ac:dyDescent="0.35">
      <c r="A118" s="546"/>
      <c r="B118" s="547"/>
      <c r="C118" s="296"/>
      <c r="D118" s="548"/>
      <c r="E118" s="549"/>
      <c r="F118" s="550"/>
      <c r="G118" s="551"/>
      <c r="H118" s="547"/>
      <c r="I118" s="552"/>
      <c r="J118" s="296"/>
      <c r="K118" s="296"/>
      <c r="L118" s="547"/>
      <c r="M118" s="552"/>
    </row>
    <row r="119" spans="1:13" x14ac:dyDescent="0.35">
      <c r="A119" s="540"/>
      <c r="B119" s="296"/>
      <c r="C119" s="296"/>
      <c r="D119" s="296"/>
      <c r="E119" s="541"/>
      <c r="F119" s="541"/>
      <c r="G119" s="542"/>
      <c r="H119" s="296"/>
      <c r="I119" s="554"/>
      <c r="J119" s="296"/>
      <c r="K119" s="296"/>
      <c r="L119" s="297"/>
      <c r="M119" s="554"/>
    </row>
    <row r="120" spans="1:13" x14ac:dyDescent="0.35">
      <c r="A120" s="540"/>
      <c r="B120" s="296"/>
      <c r="C120" s="296"/>
      <c r="D120" s="296"/>
      <c r="E120" s="541"/>
      <c r="F120" s="541"/>
      <c r="G120" s="542"/>
      <c r="H120" s="296"/>
      <c r="I120" s="554"/>
      <c r="J120" s="296"/>
      <c r="K120" s="296"/>
      <c r="L120" s="297"/>
      <c r="M120" s="554"/>
    </row>
    <row r="121" spans="1:13" x14ac:dyDescent="0.35">
      <c r="A121" s="540"/>
      <c r="B121" s="296"/>
      <c r="C121" s="296"/>
      <c r="D121" s="296"/>
      <c r="E121" s="541"/>
      <c r="F121" s="541"/>
      <c r="G121" s="542"/>
      <c r="H121" s="296"/>
      <c r="I121" s="554"/>
      <c r="J121" s="296"/>
      <c r="K121" s="296"/>
      <c r="L121" s="297"/>
      <c r="M121" s="554"/>
    </row>
    <row r="122" spans="1:13" x14ac:dyDescent="0.35">
      <c r="A122" s="540"/>
      <c r="B122" s="296"/>
      <c r="C122" s="296"/>
      <c r="D122" s="296"/>
      <c r="E122" s="541"/>
      <c r="F122" s="541"/>
      <c r="G122" s="542"/>
      <c r="H122" s="296"/>
      <c r="I122" s="554"/>
      <c r="J122" s="296"/>
      <c r="K122" s="296"/>
      <c r="L122" s="297"/>
      <c r="M122" s="554"/>
    </row>
    <row r="123" spans="1:13" x14ac:dyDescent="0.35">
      <c r="A123" s="540"/>
      <c r="B123" s="296"/>
      <c r="C123" s="296"/>
      <c r="D123" s="296"/>
      <c r="E123" s="541"/>
      <c r="F123" s="541"/>
      <c r="G123" s="542"/>
      <c r="H123" s="296"/>
      <c r="I123" s="554"/>
      <c r="J123" s="296"/>
      <c r="K123" s="296"/>
      <c r="L123" s="297"/>
      <c r="M123" s="554"/>
    </row>
    <row r="124" spans="1:13" x14ac:dyDescent="0.35">
      <c r="A124" s="540"/>
      <c r="B124" s="296"/>
      <c r="C124" s="296"/>
      <c r="D124" s="296"/>
      <c r="E124" s="541"/>
      <c r="F124" s="541"/>
      <c r="G124" s="542"/>
      <c r="H124" s="296"/>
      <c r="I124" s="554"/>
      <c r="J124" s="296"/>
      <c r="K124" s="296"/>
      <c r="L124" s="297"/>
      <c r="M124" s="554"/>
    </row>
    <row r="125" spans="1:13" x14ac:dyDescent="0.35">
      <c r="A125" s="540"/>
      <c r="B125" s="296"/>
      <c r="C125" s="296"/>
      <c r="D125" s="296"/>
      <c r="E125" s="541"/>
      <c r="F125" s="541"/>
      <c r="G125" s="542"/>
      <c r="H125" s="296"/>
      <c r="I125" s="554"/>
      <c r="J125" s="296"/>
      <c r="K125" s="296"/>
      <c r="L125" s="297"/>
      <c r="M125" s="554"/>
    </row>
    <row r="126" spans="1:13" x14ac:dyDescent="0.35">
      <c r="A126" s="540"/>
      <c r="B126" s="296"/>
      <c r="C126" s="296"/>
      <c r="D126" s="296"/>
      <c r="E126" s="541"/>
      <c r="F126" s="541"/>
      <c r="G126" s="542"/>
      <c r="H126" s="296"/>
      <c r="I126" s="554"/>
      <c r="J126" s="296"/>
      <c r="K126" s="296"/>
      <c r="L126" s="297"/>
      <c r="M126" s="554"/>
    </row>
    <row r="127" spans="1:13" x14ac:dyDescent="0.35">
      <c r="A127" s="540"/>
      <c r="B127" s="296"/>
      <c r="C127" s="296"/>
      <c r="D127" s="296"/>
      <c r="E127" s="541"/>
      <c r="F127" s="541"/>
      <c r="G127" s="542"/>
      <c r="H127" s="296"/>
      <c r="I127" s="554"/>
      <c r="J127" s="296"/>
      <c r="K127" s="296"/>
      <c r="L127" s="297"/>
      <c r="M127" s="554"/>
    </row>
    <row r="128" spans="1:13" x14ac:dyDescent="0.35">
      <c r="A128" s="540"/>
      <c r="B128" s="296"/>
      <c r="C128" s="296"/>
      <c r="D128" s="296"/>
      <c r="E128" s="541"/>
      <c r="F128" s="541"/>
      <c r="G128" s="542"/>
      <c r="H128" s="296"/>
      <c r="I128" s="554"/>
      <c r="J128" s="296"/>
      <c r="K128" s="296"/>
      <c r="L128" s="297"/>
      <c r="M128" s="554"/>
    </row>
    <row r="129" spans="1:13" x14ac:dyDescent="0.35">
      <c r="A129" s="540"/>
      <c r="B129" s="296"/>
      <c r="C129" s="296"/>
      <c r="D129" s="296"/>
      <c r="E129" s="541"/>
      <c r="F129" s="541"/>
      <c r="G129" s="542"/>
      <c r="H129" s="296"/>
      <c r="I129" s="554"/>
      <c r="J129" s="296"/>
      <c r="K129" s="296"/>
      <c r="L129" s="297"/>
      <c r="M129" s="554"/>
    </row>
    <row r="130" spans="1:13" x14ac:dyDescent="0.35">
      <c r="A130" s="540"/>
      <c r="B130" s="296"/>
      <c r="C130" s="296"/>
      <c r="D130" s="296"/>
      <c r="E130" s="541"/>
      <c r="F130" s="541"/>
      <c r="G130" s="542"/>
      <c r="H130" s="296"/>
      <c r="I130" s="554"/>
      <c r="J130" s="296"/>
      <c r="K130" s="296"/>
      <c r="L130" s="297"/>
      <c r="M130" s="554"/>
    </row>
    <row r="131" spans="1:13" ht="6.75" customHeight="1" x14ac:dyDescent="0.35">
      <c r="A131" s="546"/>
      <c r="B131" s="547"/>
      <c r="C131" s="296"/>
      <c r="D131" s="548"/>
      <c r="E131" s="549"/>
      <c r="F131" s="550"/>
      <c r="G131" s="551"/>
      <c r="H131" s="547"/>
      <c r="I131" s="552"/>
      <c r="J131" s="296"/>
      <c r="K131" s="296"/>
      <c r="L131" s="547"/>
      <c r="M131" s="552"/>
    </row>
    <row r="132" spans="1:13" x14ac:dyDescent="0.35">
      <c r="A132" s="540"/>
      <c r="B132" s="296"/>
      <c r="C132" s="296"/>
      <c r="D132" s="296"/>
      <c r="E132" s="541"/>
      <c r="F132" s="541"/>
      <c r="G132" s="542"/>
      <c r="H132" s="296"/>
      <c r="I132" s="554"/>
      <c r="J132" s="296"/>
      <c r="K132" s="296"/>
      <c r="L132" s="297"/>
      <c r="M132" s="554"/>
    </row>
    <row r="133" spans="1:13" x14ac:dyDescent="0.35">
      <c r="A133" s="540"/>
      <c r="B133" s="296"/>
      <c r="C133" s="296"/>
      <c r="D133" s="296"/>
      <c r="E133" s="541"/>
      <c r="F133" s="541"/>
      <c r="G133" s="542"/>
      <c r="H133" s="296"/>
      <c r="I133" s="554"/>
      <c r="J133" s="296"/>
      <c r="K133" s="296"/>
      <c r="L133" s="297"/>
      <c r="M133" s="554"/>
    </row>
    <row r="134" spans="1:13" x14ac:dyDescent="0.35">
      <c r="A134" s="540"/>
      <c r="B134" s="296"/>
      <c r="C134" s="296"/>
      <c r="D134" s="296"/>
      <c r="E134" s="541"/>
      <c r="F134" s="541"/>
      <c r="G134" s="542"/>
      <c r="H134" s="296"/>
      <c r="I134" s="554"/>
      <c r="J134" s="296"/>
      <c r="K134" s="296"/>
      <c r="L134" s="297"/>
      <c r="M134" s="554"/>
    </row>
    <row r="135" spans="1:13" x14ac:dyDescent="0.35">
      <c r="A135" s="540"/>
      <c r="B135" s="296"/>
      <c r="C135" s="296"/>
      <c r="D135" s="296"/>
      <c r="E135" s="541"/>
      <c r="F135" s="541"/>
      <c r="G135" s="542"/>
      <c r="H135" s="296"/>
      <c r="I135" s="554"/>
      <c r="J135" s="296"/>
      <c r="K135" s="296"/>
      <c r="L135" s="297"/>
      <c r="M135" s="554"/>
    </row>
    <row r="136" spans="1:13" x14ac:dyDescent="0.35">
      <c r="A136" s="540"/>
      <c r="B136" s="296"/>
      <c r="C136" s="296"/>
      <c r="D136" s="296"/>
      <c r="E136" s="541"/>
      <c r="F136" s="541"/>
      <c r="G136" s="542"/>
      <c r="H136" s="296"/>
      <c r="I136" s="554"/>
      <c r="J136" s="296"/>
      <c r="K136" s="296"/>
      <c r="L136" s="297"/>
      <c r="M136" s="554"/>
    </row>
    <row r="137" spans="1:13" x14ac:dyDescent="0.35">
      <c r="A137" s="540"/>
      <c r="B137" s="296"/>
      <c r="C137" s="296"/>
      <c r="D137" s="296"/>
      <c r="E137" s="541"/>
      <c r="F137" s="541"/>
      <c r="G137" s="542"/>
      <c r="H137" s="296"/>
      <c r="I137" s="554"/>
      <c r="J137" s="296"/>
      <c r="K137" s="296"/>
      <c r="L137" s="297"/>
      <c r="M137" s="554"/>
    </row>
    <row r="138" spans="1:13" x14ac:dyDescent="0.35">
      <c r="A138" s="540"/>
      <c r="B138" s="296"/>
      <c r="C138" s="296"/>
      <c r="D138" s="296"/>
      <c r="E138" s="541"/>
      <c r="F138" s="541"/>
      <c r="G138" s="542"/>
      <c r="H138" s="296"/>
      <c r="I138" s="554"/>
      <c r="J138" s="296"/>
      <c r="K138" s="296"/>
      <c r="L138" s="297"/>
      <c r="M138" s="554"/>
    </row>
    <row r="139" spans="1:13" x14ac:dyDescent="0.35">
      <c r="A139" s="540"/>
      <c r="B139" s="296"/>
      <c r="C139" s="296"/>
      <c r="D139" s="296"/>
      <c r="E139" s="541"/>
      <c r="F139" s="541"/>
      <c r="G139" s="542"/>
      <c r="H139" s="296"/>
      <c r="I139" s="554"/>
      <c r="J139" s="296"/>
      <c r="K139" s="296"/>
      <c r="L139" s="297"/>
      <c r="M139" s="554"/>
    </row>
    <row r="140" spans="1:13" x14ac:dyDescent="0.35">
      <c r="A140" s="540"/>
      <c r="B140" s="296"/>
      <c r="C140" s="296"/>
      <c r="D140" s="296"/>
      <c r="E140" s="541"/>
      <c r="F140" s="541"/>
      <c r="G140" s="542"/>
      <c r="H140" s="296"/>
      <c r="I140" s="554"/>
      <c r="J140" s="296"/>
      <c r="K140" s="296"/>
      <c r="L140" s="297"/>
      <c r="M140" s="554"/>
    </row>
    <row r="141" spans="1:13" x14ac:dyDescent="0.35">
      <c r="A141" s="540"/>
      <c r="B141" s="296"/>
      <c r="C141" s="296"/>
      <c r="D141" s="296"/>
      <c r="E141" s="541"/>
      <c r="F141" s="541"/>
      <c r="G141" s="542"/>
      <c r="H141" s="296"/>
      <c r="I141" s="554"/>
      <c r="J141" s="296"/>
      <c r="K141" s="296"/>
      <c r="L141" s="297"/>
      <c r="M141" s="554"/>
    </row>
    <row r="142" spans="1:13" x14ac:dyDescent="0.35">
      <c r="A142" s="540"/>
      <c r="B142" s="296"/>
      <c r="C142" s="296"/>
      <c r="D142" s="296"/>
      <c r="E142" s="541"/>
      <c r="F142" s="541"/>
      <c r="G142" s="542"/>
      <c r="H142" s="296"/>
      <c r="I142" s="554"/>
      <c r="J142" s="296"/>
      <c r="K142" s="296"/>
      <c r="L142" s="297"/>
      <c r="M142" s="554"/>
    </row>
    <row r="143" spans="1:13" ht="6.75" customHeight="1" x14ac:dyDescent="0.35">
      <c r="A143" s="546"/>
      <c r="B143" s="547"/>
      <c r="C143" s="296"/>
      <c r="D143" s="548"/>
      <c r="E143" s="549"/>
      <c r="F143" s="550"/>
      <c r="G143" s="551"/>
      <c r="H143" s="547"/>
      <c r="I143" s="552"/>
      <c r="J143" s="296"/>
      <c r="K143" s="296"/>
      <c r="L143" s="547"/>
      <c r="M143" s="552"/>
    </row>
    <row r="144" spans="1:13" x14ac:dyDescent="0.35">
      <c r="A144" s="540"/>
      <c r="B144" s="296"/>
      <c r="C144" s="296"/>
      <c r="D144" s="296"/>
      <c r="E144" s="541"/>
      <c r="F144" s="541"/>
      <c r="G144" s="542"/>
      <c r="H144" s="296"/>
      <c r="I144" s="554"/>
      <c r="J144" s="296"/>
      <c r="K144" s="296"/>
      <c r="L144" s="297"/>
      <c r="M144" s="554"/>
    </row>
    <row r="145" spans="1:13" x14ac:dyDescent="0.35">
      <c r="A145" s="540"/>
      <c r="B145" s="296"/>
      <c r="C145" s="296"/>
      <c r="D145" s="296"/>
      <c r="E145" s="541"/>
      <c r="F145" s="541"/>
      <c r="G145" s="542"/>
      <c r="H145" s="296"/>
      <c r="I145" s="554"/>
      <c r="J145" s="296"/>
      <c r="K145" s="296"/>
      <c r="L145" s="297"/>
      <c r="M145" s="554"/>
    </row>
    <row r="146" spans="1:13" x14ac:dyDescent="0.35">
      <c r="A146" s="540"/>
      <c r="B146" s="296"/>
      <c r="C146" s="296"/>
      <c r="D146" s="296"/>
      <c r="E146" s="541"/>
      <c r="F146" s="541"/>
      <c r="G146" s="542"/>
      <c r="H146" s="296"/>
      <c r="I146" s="554"/>
      <c r="J146" s="296"/>
      <c r="K146" s="296"/>
      <c r="L146" s="297"/>
      <c r="M146" s="554"/>
    </row>
    <row r="147" spans="1:13" x14ac:dyDescent="0.35">
      <c r="A147" s="540"/>
      <c r="B147" s="296"/>
      <c r="C147" s="296"/>
      <c r="D147" s="296"/>
      <c r="E147" s="541"/>
      <c r="F147" s="541"/>
      <c r="G147" s="542"/>
      <c r="H147" s="296"/>
      <c r="I147" s="554"/>
      <c r="J147" s="296"/>
      <c r="K147" s="296"/>
      <c r="L147" s="297"/>
      <c r="M147" s="554"/>
    </row>
    <row r="148" spans="1:13" x14ac:dyDescent="0.35">
      <c r="A148" s="540"/>
      <c r="B148" s="296"/>
      <c r="C148" s="296"/>
      <c r="D148" s="296"/>
      <c r="E148" s="541"/>
      <c r="F148" s="541"/>
      <c r="G148" s="542"/>
      <c r="H148" s="296"/>
      <c r="I148" s="554"/>
      <c r="J148" s="296"/>
      <c r="K148" s="296"/>
      <c r="L148" s="297"/>
      <c r="M148" s="554"/>
    </row>
    <row r="149" spans="1:13" x14ac:dyDescent="0.35">
      <c r="A149" s="540"/>
      <c r="B149" s="296"/>
      <c r="C149" s="296"/>
      <c r="D149" s="296"/>
      <c r="E149" s="541"/>
      <c r="F149" s="541"/>
      <c r="G149" s="542"/>
      <c r="H149" s="296"/>
      <c r="I149" s="554"/>
      <c r="J149" s="296"/>
      <c r="K149" s="296"/>
      <c r="L149" s="297"/>
      <c r="M149" s="554"/>
    </row>
    <row r="150" spans="1:13" x14ac:dyDescent="0.35">
      <c r="A150" s="540"/>
      <c r="B150" s="296"/>
      <c r="C150" s="296"/>
      <c r="D150" s="296"/>
      <c r="E150" s="541"/>
      <c r="F150" s="541"/>
      <c r="G150" s="542"/>
      <c r="H150" s="296"/>
      <c r="I150" s="554"/>
      <c r="J150" s="296"/>
      <c r="K150" s="296"/>
      <c r="L150" s="297"/>
      <c r="M150" s="554"/>
    </row>
    <row r="151" spans="1:13" x14ac:dyDescent="0.35">
      <c r="A151" s="540"/>
      <c r="B151" s="296"/>
      <c r="C151" s="296"/>
      <c r="D151" s="296"/>
      <c r="E151" s="541"/>
      <c r="F151" s="541"/>
      <c r="G151" s="542"/>
      <c r="H151" s="296"/>
      <c r="I151" s="554"/>
      <c r="J151" s="296"/>
      <c r="K151" s="296"/>
      <c r="L151" s="297"/>
      <c r="M151" s="554"/>
    </row>
    <row r="152" spans="1:13" x14ac:dyDescent="0.35">
      <c r="A152" s="540"/>
      <c r="B152" s="296"/>
      <c r="C152" s="296"/>
      <c r="D152" s="296"/>
      <c r="E152" s="541"/>
      <c r="F152" s="541"/>
      <c r="G152" s="542"/>
      <c r="H152" s="296"/>
      <c r="I152" s="554"/>
      <c r="J152" s="296"/>
      <c r="K152" s="296"/>
      <c r="L152" s="297"/>
      <c r="M152" s="554"/>
    </row>
    <row r="153" spans="1:13" x14ac:dyDescent="0.35">
      <c r="A153" s="540"/>
      <c r="B153" s="296"/>
      <c r="C153" s="296"/>
      <c r="D153" s="296"/>
      <c r="E153" s="541"/>
      <c r="F153" s="541"/>
      <c r="G153" s="542"/>
      <c r="H153" s="296"/>
      <c r="I153" s="554"/>
      <c r="J153" s="296"/>
      <c r="K153" s="296"/>
      <c r="L153" s="297"/>
      <c r="M153" s="554"/>
    </row>
    <row r="154" spans="1:13" x14ac:dyDescent="0.35">
      <c r="A154" s="540"/>
      <c r="B154" s="296"/>
      <c r="C154" s="296"/>
      <c r="D154" s="296"/>
      <c r="E154" s="541"/>
      <c r="F154" s="541"/>
      <c r="G154" s="542"/>
      <c r="H154" s="296"/>
      <c r="I154" s="554"/>
      <c r="J154" s="296"/>
      <c r="K154" s="296"/>
      <c r="L154" s="297"/>
      <c r="M154" s="554"/>
    </row>
    <row r="155" spans="1:13" x14ac:dyDescent="0.35">
      <c r="A155" s="540"/>
      <c r="B155" s="296"/>
      <c r="C155" s="296"/>
      <c r="D155" s="296"/>
      <c r="E155" s="541"/>
      <c r="F155" s="541"/>
      <c r="G155" s="542"/>
      <c r="H155" s="296"/>
      <c r="I155" s="554"/>
      <c r="J155" s="296"/>
      <c r="K155" s="296"/>
      <c r="L155" s="297"/>
      <c r="M155" s="554"/>
    </row>
    <row r="156" spans="1:13" x14ac:dyDescent="0.35">
      <c r="A156" s="540"/>
      <c r="B156" s="296"/>
      <c r="C156" s="296"/>
      <c r="D156" s="296"/>
      <c r="E156" s="541"/>
      <c r="F156" s="541"/>
      <c r="G156" s="542"/>
      <c r="H156" s="296"/>
      <c r="I156" s="554"/>
      <c r="J156" s="296"/>
      <c r="K156" s="296"/>
      <c r="L156" s="297"/>
      <c r="M156" s="554"/>
    </row>
    <row r="157" spans="1:13" x14ac:dyDescent="0.35">
      <c r="A157" s="540"/>
      <c r="B157" s="296"/>
      <c r="C157" s="296"/>
      <c r="D157" s="296"/>
      <c r="E157" s="541"/>
      <c r="F157" s="541"/>
      <c r="G157" s="542"/>
      <c r="H157" s="296"/>
      <c r="I157" s="554"/>
      <c r="J157" s="296"/>
      <c r="K157" s="296"/>
      <c r="L157" s="297"/>
      <c r="M157" s="554"/>
    </row>
    <row r="158" spans="1:13" x14ac:dyDescent="0.35">
      <c r="A158" s="540"/>
      <c r="B158" s="296"/>
      <c r="C158" s="296"/>
      <c r="D158" s="296"/>
      <c r="E158" s="541"/>
      <c r="F158" s="541"/>
      <c r="G158" s="542"/>
      <c r="H158" s="296"/>
      <c r="I158" s="554"/>
      <c r="J158" s="296"/>
      <c r="K158" s="296"/>
      <c r="L158" s="297"/>
      <c r="M158" s="554"/>
    </row>
    <row r="159" spans="1:13" x14ac:dyDescent="0.35">
      <c r="A159" s="540"/>
      <c r="B159" s="296"/>
      <c r="C159" s="296"/>
      <c r="D159" s="296"/>
      <c r="E159" s="541"/>
      <c r="F159" s="541"/>
      <c r="G159" s="542"/>
      <c r="H159" s="296"/>
      <c r="I159" s="554"/>
      <c r="J159" s="296"/>
      <c r="K159" s="296"/>
      <c r="L159" s="297"/>
      <c r="M159" s="554"/>
    </row>
    <row r="160" spans="1:13" x14ac:dyDescent="0.35">
      <c r="A160" s="540"/>
      <c r="B160" s="296"/>
      <c r="C160" s="296"/>
      <c r="D160" s="296"/>
      <c r="E160" s="541"/>
      <c r="F160" s="541"/>
      <c r="G160" s="542"/>
      <c r="H160" s="296"/>
      <c r="I160" s="554"/>
      <c r="J160" s="296"/>
      <c r="K160" s="296"/>
      <c r="L160" s="297"/>
      <c r="M160" s="554"/>
    </row>
    <row r="161" spans="1:13" x14ac:dyDescent="0.35">
      <c r="A161" s="540"/>
      <c r="B161" s="296"/>
      <c r="C161" s="296"/>
      <c r="D161" s="296"/>
      <c r="E161" s="541"/>
      <c r="F161" s="541"/>
      <c r="G161" s="542"/>
      <c r="H161" s="296"/>
      <c r="I161" s="554"/>
      <c r="J161" s="296"/>
      <c r="K161" s="296"/>
      <c r="L161" s="297"/>
      <c r="M161" s="554"/>
    </row>
    <row r="162" spans="1:13" x14ac:dyDescent="0.35">
      <c r="A162" s="540"/>
      <c r="B162" s="296"/>
      <c r="C162" s="296"/>
      <c r="D162" s="296"/>
      <c r="E162" s="555"/>
      <c r="F162" s="541"/>
      <c r="G162" s="542"/>
      <c r="H162" s="296"/>
      <c r="I162" s="554"/>
      <c r="J162" s="296"/>
      <c r="K162" s="296"/>
      <c r="L162" s="297"/>
      <c r="M162" s="554"/>
    </row>
    <row r="163" spans="1:13" ht="6.75" customHeight="1" x14ac:dyDescent="0.35">
      <c r="A163" s="546"/>
      <c r="B163" s="547"/>
      <c r="C163" s="296"/>
      <c r="D163" s="548"/>
      <c r="E163" s="549"/>
      <c r="F163" s="550"/>
      <c r="G163" s="551"/>
      <c r="H163" s="547"/>
      <c r="I163" s="552"/>
      <c r="J163" s="296"/>
      <c r="K163" s="296"/>
      <c r="L163" s="547"/>
      <c r="M163" s="552"/>
    </row>
    <row r="164" spans="1:13" x14ac:dyDescent="0.35">
      <c r="A164" s="540"/>
      <c r="B164" s="296"/>
      <c r="C164" s="296"/>
      <c r="D164" s="296"/>
      <c r="E164" s="555"/>
      <c r="F164" s="541"/>
      <c r="G164" s="542"/>
      <c r="H164" s="296"/>
      <c r="I164" s="554"/>
      <c r="J164" s="296"/>
      <c r="K164" s="296"/>
      <c r="L164" s="297"/>
      <c r="M164" s="554"/>
    </row>
    <row r="165" spans="1:13" x14ac:dyDescent="0.35">
      <c r="A165" s="540"/>
      <c r="B165" s="296"/>
      <c r="C165" s="296"/>
      <c r="D165" s="296"/>
      <c r="E165" s="541"/>
      <c r="F165" s="541"/>
      <c r="G165" s="542"/>
      <c r="H165" s="296"/>
      <c r="I165" s="556"/>
      <c r="J165" s="296"/>
      <c r="K165" s="296"/>
      <c r="L165" s="297"/>
      <c r="M165" s="554"/>
    </row>
    <row r="166" spans="1:13" x14ac:dyDescent="0.35">
      <c r="A166" s="540"/>
      <c r="B166" s="296"/>
      <c r="C166" s="296"/>
      <c r="D166" s="296"/>
      <c r="E166" s="541"/>
      <c r="F166" s="541"/>
      <c r="G166" s="542"/>
      <c r="H166" s="296"/>
      <c r="I166" s="554"/>
      <c r="J166" s="296"/>
      <c r="K166" s="296"/>
      <c r="L166" s="297"/>
      <c r="M166" s="554"/>
    </row>
    <row r="167" spans="1:13" x14ac:dyDescent="0.35">
      <c r="A167" s="540"/>
      <c r="B167" s="296"/>
      <c r="C167" s="296"/>
      <c r="D167" s="296"/>
      <c r="E167" s="541"/>
      <c r="F167" s="541"/>
      <c r="G167" s="542"/>
      <c r="H167" s="296"/>
      <c r="I167" s="554"/>
      <c r="J167" s="296"/>
      <c r="K167" s="296"/>
      <c r="L167" s="297"/>
      <c r="M167" s="554"/>
    </row>
    <row r="168" spans="1:13" x14ac:dyDescent="0.35">
      <c r="A168" s="540"/>
      <c r="B168" s="296"/>
      <c r="C168" s="296"/>
      <c r="D168" s="296"/>
      <c r="E168" s="541"/>
      <c r="F168" s="541"/>
      <c r="G168" s="542"/>
      <c r="H168" s="296"/>
      <c r="I168" s="554"/>
      <c r="J168" s="296"/>
      <c r="K168" s="296"/>
      <c r="L168" s="297"/>
      <c r="M168" s="554"/>
    </row>
    <row r="169" spans="1:13" x14ac:dyDescent="0.35">
      <c r="A169" s="540"/>
      <c r="B169" s="296"/>
      <c r="C169" s="296"/>
      <c r="D169" s="296"/>
      <c r="E169" s="541"/>
      <c r="F169" s="541"/>
      <c r="G169" s="542"/>
      <c r="H169" s="296"/>
      <c r="I169" s="554"/>
      <c r="J169" s="296"/>
      <c r="K169" s="296"/>
      <c r="L169" s="297"/>
      <c r="M169" s="554"/>
    </row>
    <row r="170" spans="1:13" x14ac:dyDescent="0.35">
      <c r="A170" s="540"/>
      <c r="B170" s="296"/>
      <c r="C170" s="296"/>
      <c r="D170" s="296"/>
      <c r="E170" s="541"/>
      <c r="F170" s="541"/>
      <c r="G170" s="542"/>
      <c r="H170" s="296"/>
      <c r="I170" s="554"/>
      <c r="J170" s="296"/>
      <c r="K170" s="296"/>
      <c r="L170" s="297"/>
      <c r="M170" s="554"/>
    </row>
    <row r="171" spans="1:13" x14ac:dyDescent="0.35">
      <c r="A171" s="540"/>
      <c r="B171" s="296"/>
      <c r="C171" s="296"/>
      <c r="D171" s="296"/>
      <c r="E171" s="541"/>
      <c r="F171" s="541"/>
      <c r="G171" s="542"/>
      <c r="H171" s="296"/>
      <c r="I171" s="554"/>
      <c r="J171" s="296"/>
      <c r="K171" s="296"/>
      <c r="L171" s="297"/>
      <c r="M171" s="554"/>
    </row>
    <row r="172" spans="1:13" x14ac:dyDescent="0.35">
      <c r="A172" s="540"/>
      <c r="B172" s="296"/>
      <c r="C172" s="296"/>
      <c r="D172" s="296"/>
      <c r="E172" s="541"/>
      <c r="F172" s="541"/>
      <c r="G172" s="542"/>
      <c r="H172" s="296"/>
      <c r="I172" s="554"/>
      <c r="J172" s="296"/>
      <c r="K172" s="296"/>
      <c r="L172" s="297"/>
      <c r="M172" s="554"/>
    </row>
    <row r="173" spans="1:13" x14ac:dyDescent="0.35">
      <c r="A173" s="540"/>
      <c r="B173" s="296"/>
      <c r="C173" s="296"/>
      <c r="D173" s="296"/>
      <c r="E173" s="541"/>
      <c r="F173" s="541"/>
      <c r="G173" s="542"/>
      <c r="H173" s="296"/>
      <c r="I173" s="554"/>
      <c r="J173" s="296"/>
      <c r="K173" s="296"/>
      <c r="L173" s="297"/>
      <c r="M173" s="554"/>
    </row>
    <row r="174" spans="1:13" x14ac:dyDescent="0.35">
      <c r="A174" s="540"/>
      <c r="B174" s="296"/>
      <c r="C174" s="296"/>
      <c r="D174" s="296"/>
      <c r="E174" s="541"/>
      <c r="F174" s="541"/>
      <c r="G174" s="542"/>
      <c r="H174" s="296"/>
      <c r="I174" s="554"/>
      <c r="J174" s="296"/>
      <c r="K174" s="296"/>
      <c r="L174" s="297"/>
      <c r="M174" s="554"/>
    </row>
    <row r="175" spans="1:13" x14ac:dyDescent="0.35">
      <c r="A175" s="540"/>
      <c r="B175" s="296"/>
      <c r="C175" s="296"/>
      <c r="D175" s="296"/>
      <c r="E175" s="541"/>
      <c r="F175" s="541"/>
      <c r="G175" s="542"/>
      <c r="H175" s="296"/>
      <c r="I175" s="556"/>
      <c r="J175" s="296"/>
      <c r="K175" s="296"/>
      <c r="L175" s="297"/>
      <c r="M175" s="554"/>
    </row>
    <row r="176" spans="1:13" x14ac:dyDescent="0.35">
      <c r="A176" s="540"/>
      <c r="B176" s="296"/>
      <c r="C176" s="296"/>
      <c r="D176" s="296"/>
      <c r="E176" s="541"/>
      <c r="F176" s="541"/>
      <c r="G176" s="542"/>
      <c r="H176" s="296"/>
      <c r="I176" s="554"/>
      <c r="J176" s="296"/>
      <c r="K176" s="296"/>
      <c r="L176" s="297"/>
      <c r="M176" s="554"/>
    </row>
    <row r="177" spans="1:13" x14ac:dyDescent="0.35">
      <c r="A177" s="540"/>
      <c r="B177" s="296"/>
      <c r="C177" s="296"/>
      <c r="D177" s="296"/>
      <c r="E177" s="541"/>
      <c r="F177" s="541"/>
      <c r="G177" s="542"/>
      <c r="H177" s="296"/>
      <c r="I177" s="554"/>
      <c r="J177" s="296"/>
      <c r="K177" s="296"/>
      <c r="L177" s="297"/>
      <c r="M177" s="554"/>
    </row>
    <row r="178" spans="1:13" x14ac:dyDescent="0.35">
      <c r="A178" s="540"/>
      <c r="B178" s="296"/>
      <c r="C178" s="296"/>
      <c r="D178" s="296"/>
      <c r="E178" s="541"/>
      <c r="F178" s="541"/>
      <c r="G178" s="542"/>
      <c r="H178" s="296"/>
      <c r="I178" s="554"/>
      <c r="J178" s="296"/>
      <c r="K178" s="296"/>
      <c r="L178" s="297"/>
      <c r="M178" s="554"/>
    </row>
    <row r="179" spans="1:13" ht="6.75" customHeight="1" x14ac:dyDescent="0.35">
      <c r="A179" s="546"/>
      <c r="B179" s="547"/>
      <c r="C179" s="296"/>
      <c r="D179" s="548"/>
      <c r="E179" s="549"/>
      <c r="F179" s="550"/>
      <c r="G179" s="551"/>
      <c r="H179" s="547"/>
      <c r="I179" s="552"/>
      <c r="J179" s="296"/>
      <c r="K179" s="296"/>
      <c r="L179" s="547"/>
      <c r="M179" s="552"/>
    </row>
    <row r="180" spans="1:13" x14ac:dyDescent="0.35">
      <c r="A180" s="540"/>
      <c r="B180" s="296"/>
      <c r="C180" s="296"/>
      <c r="D180" s="296"/>
      <c r="E180" s="541"/>
      <c r="F180" s="541"/>
      <c r="G180" s="542"/>
      <c r="H180" s="296"/>
      <c r="I180" s="554"/>
      <c r="J180" s="296"/>
      <c r="K180" s="296"/>
      <c r="L180" s="297"/>
      <c r="M180" s="554"/>
    </row>
    <row r="181" spans="1:13" x14ac:dyDescent="0.35">
      <c r="A181" s="540"/>
      <c r="B181" s="296"/>
      <c r="C181" s="296"/>
      <c r="D181" s="296"/>
      <c r="E181" s="541"/>
      <c r="F181" s="541"/>
      <c r="G181" s="542"/>
      <c r="H181" s="296"/>
      <c r="I181" s="554"/>
      <c r="J181" s="296"/>
      <c r="K181" s="296"/>
      <c r="L181" s="297"/>
      <c r="M181" s="554"/>
    </row>
    <row r="182" spans="1:13" x14ac:dyDescent="0.35">
      <c r="A182" s="540"/>
      <c r="B182" s="296"/>
      <c r="C182" s="296"/>
      <c r="D182" s="296"/>
      <c r="E182" s="541"/>
      <c r="F182" s="541"/>
      <c r="G182" s="542"/>
      <c r="H182" s="296"/>
      <c r="I182" s="554"/>
      <c r="J182" s="296"/>
      <c r="K182" s="296"/>
      <c r="L182" s="297"/>
      <c r="M182" s="554"/>
    </row>
    <row r="183" spans="1:13" x14ac:dyDescent="0.35">
      <c r="A183" s="540"/>
      <c r="B183" s="296"/>
      <c r="C183" s="296"/>
      <c r="D183" s="296"/>
      <c r="E183" s="541"/>
      <c r="F183" s="541"/>
      <c r="G183" s="542"/>
      <c r="H183" s="296"/>
      <c r="I183" s="554"/>
      <c r="J183" s="296"/>
      <c r="K183" s="296"/>
      <c r="L183" s="297"/>
      <c r="M183" s="554"/>
    </row>
    <row r="184" spans="1:13" x14ac:dyDescent="0.35">
      <c r="A184" s="540"/>
      <c r="B184" s="296"/>
      <c r="C184" s="296"/>
      <c r="D184" s="296"/>
      <c r="E184" s="541"/>
      <c r="F184" s="541"/>
      <c r="G184" s="542"/>
      <c r="H184" s="296"/>
      <c r="I184" s="554"/>
      <c r="J184" s="296"/>
      <c r="K184" s="296"/>
      <c r="L184" s="297"/>
      <c r="M184" s="554"/>
    </row>
    <row r="185" spans="1:13" x14ac:dyDescent="0.35">
      <c r="A185" s="540"/>
      <c r="B185" s="296"/>
      <c r="C185" s="296"/>
      <c r="D185" s="296"/>
      <c r="E185" s="541"/>
      <c r="F185" s="541"/>
      <c r="G185" s="542"/>
      <c r="H185" s="296"/>
      <c r="I185" s="554"/>
      <c r="J185" s="296"/>
      <c r="K185" s="296"/>
      <c r="L185" s="297"/>
      <c r="M185" s="554"/>
    </row>
    <row r="186" spans="1:13" x14ac:dyDescent="0.35">
      <c r="A186" s="540"/>
      <c r="B186" s="296"/>
      <c r="C186" s="296"/>
      <c r="D186" s="296"/>
      <c r="E186" s="557"/>
      <c r="F186" s="541"/>
      <c r="G186" s="542"/>
      <c r="H186" s="296"/>
      <c r="I186" s="554"/>
      <c r="J186" s="296"/>
      <c r="K186" s="296"/>
      <c r="L186" s="297"/>
      <c r="M186" s="554"/>
    </row>
    <row r="187" spans="1:13" ht="6.75" customHeight="1" x14ac:dyDescent="0.35">
      <c r="A187" s="546"/>
      <c r="B187" s="547"/>
      <c r="C187" s="296"/>
      <c r="D187" s="548"/>
      <c r="E187" s="549"/>
      <c r="F187" s="550"/>
      <c r="G187" s="551"/>
      <c r="H187" s="547"/>
      <c r="I187" s="552"/>
      <c r="J187" s="296"/>
      <c r="K187" s="296"/>
      <c r="L187" s="547"/>
      <c r="M187" s="552"/>
    </row>
    <row r="188" spans="1:13" x14ac:dyDescent="0.35">
      <c r="A188" s="540"/>
      <c r="B188" s="296"/>
      <c r="C188" s="296"/>
      <c r="D188" s="296"/>
      <c r="E188" s="557"/>
      <c r="F188" s="541"/>
      <c r="G188" s="542"/>
      <c r="H188" s="296"/>
      <c r="I188" s="554"/>
      <c r="J188" s="296"/>
      <c r="K188" s="296"/>
      <c r="L188" s="297"/>
      <c r="M188" s="554"/>
    </row>
    <row r="189" spans="1:13" x14ac:dyDescent="0.35">
      <c r="A189" s="540"/>
      <c r="B189" s="296"/>
      <c r="C189" s="296"/>
      <c r="D189" s="296"/>
      <c r="E189" s="557"/>
      <c r="F189" s="541"/>
      <c r="G189" s="542"/>
      <c r="H189" s="296"/>
      <c r="I189" s="558"/>
      <c r="J189" s="296"/>
      <c r="K189" s="296"/>
      <c r="L189" s="297"/>
      <c r="M189" s="554"/>
    </row>
    <row r="190" spans="1:13" x14ac:dyDescent="0.35">
      <c r="A190" s="540"/>
      <c r="B190" s="296"/>
      <c r="C190" s="296"/>
      <c r="D190" s="296"/>
      <c r="E190" s="557"/>
      <c r="F190" s="541"/>
      <c r="G190" s="542"/>
      <c r="H190" s="296"/>
      <c r="I190" s="554"/>
      <c r="J190" s="296"/>
      <c r="K190" s="296"/>
      <c r="L190" s="297"/>
      <c r="M190" s="554"/>
    </row>
    <row r="191" spans="1:13" x14ac:dyDescent="0.35">
      <c r="A191" s="540"/>
      <c r="B191" s="296"/>
      <c r="C191" s="296"/>
      <c r="D191" s="296"/>
      <c r="E191" s="541"/>
      <c r="F191" s="541"/>
      <c r="G191" s="542"/>
      <c r="H191" s="296"/>
      <c r="I191" s="554"/>
      <c r="J191" s="296"/>
      <c r="K191" s="296"/>
      <c r="L191" s="297"/>
      <c r="M191" s="554"/>
    </row>
    <row r="192" spans="1:13" x14ac:dyDescent="0.35">
      <c r="A192" s="540"/>
      <c r="B192" s="296"/>
      <c r="C192" s="296"/>
      <c r="D192" s="296"/>
      <c r="E192" s="557"/>
      <c r="F192" s="559"/>
      <c r="G192" s="542"/>
      <c r="H192" s="296"/>
      <c r="I192" s="558"/>
      <c r="J192" s="296"/>
      <c r="K192" s="296"/>
      <c r="L192" s="297"/>
      <c r="M192" s="554"/>
    </row>
    <row r="193" spans="1:13" x14ac:dyDescent="0.35">
      <c r="A193" s="540"/>
      <c r="B193" s="296"/>
      <c r="C193" s="296"/>
      <c r="D193" s="296"/>
      <c r="E193" s="557"/>
      <c r="F193" s="541"/>
      <c r="G193" s="542"/>
      <c r="H193" s="296"/>
      <c r="I193" s="558"/>
      <c r="J193" s="296"/>
      <c r="K193" s="296"/>
      <c r="L193" s="297"/>
      <c r="M193" s="554"/>
    </row>
    <row r="194" spans="1:13" x14ac:dyDescent="0.35">
      <c r="A194" s="540"/>
      <c r="B194" s="296"/>
      <c r="C194" s="296"/>
      <c r="D194" s="296"/>
      <c r="E194" s="557"/>
      <c r="F194" s="559"/>
      <c r="G194" s="542"/>
      <c r="H194" s="296"/>
      <c r="I194" s="558"/>
      <c r="J194" s="296"/>
      <c r="K194" s="296"/>
      <c r="L194" s="297"/>
      <c r="M194" s="554"/>
    </row>
    <row r="195" spans="1:13" x14ac:dyDescent="0.35">
      <c r="A195" s="540"/>
      <c r="B195" s="296"/>
      <c r="C195" s="296"/>
      <c r="D195" s="296"/>
      <c r="E195" s="541"/>
      <c r="F195" s="541"/>
      <c r="G195" s="542"/>
      <c r="H195" s="296"/>
      <c r="I195" s="554"/>
      <c r="J195" s="296"/>
      <c r="K195" s="296"/>
      <c r="L195" s="297"/>
      <c r="M195" s="554"/>
    </row>
    <row r="196" spans="1:13" x14ac:dyDescent="0.35">
      <c r="A196" s="540"/>
      <c r="B196" s="296"/>
      <c r="C196" s="296"/>
      <c r="D196" s="296"/>
      <c r="E196" s="541"/>
      <c r="F196" s="559"/>
      <c r="G196" s="542"/>
      <c r="H196" s="296"/>
      <c r="I196" s="554"/>
      <c r="J196" s="296"/>
      <c r="K196" s="296"/>
      <c r="L196" s="297"/>
      <c r="M196" s="554"/>
    </row>
    <row r="197" spans="1:13" x14ac:dyDescent="0.35">
      <c r="A197" s="540"/>
      <c r="B197" s="296"/>
      <c r="C197" s="296"/>
      <c r="D197" s="296"/>
      <c r="E197" s="557"/>
      <c r="F197" s="559"/>
      <c r="G197" s="542"/>
      <c r="H197" s="296"/>
      <c r="I197" s="554"/>
      <c r="J197" s="296"/>
      <c r="K197" s="296"/>
      <c r="L197" s="297"/>
      <c r="M197" s="554"/>
    </row>
    <row r="198" spans="1:13" x14ac:dyDescent="0.35">
      <c r="A198" s="540"/>
      <c r="B198" s="296"/>
      <c r="C198" s="296"/>
      <c r="D198" s="296"/>
      <c r="E198" s="541"/>
      <c r="F198" s="559"/>
      <c r="G198" s="542"/>
      <c r="H198" s="296"/>
      <c r="I198" s="554"/>
      <c r="J198" s="296"/>
      <c r="K198" s="296"/>
      <c r="L198" s="297"/>
      <c r="M198" s="554"/>
    </row>
    <row r="199" spans="1:13" x14ac:dyDescent="0.35">
      <c r="A199" s="540"/>
      <c r="B199" s="296"/>
      <c r="C199" s="296"/>
      <c r="D199" s="296"/>
      <c r="E199" s="557"/>
      <c r="F199" s="541"/>
      <c r="G199" s="542"/>
      <c r="H199" s="296"/>
      <c r="I199" s="554"/>
      <c r="J199" s="296"/>
      <c r="K199" s="296"/>
      <c r="L199" s="297"/>
      <c r="M199" s="554"/>
    </row>
    <row r="200" spans="1:13" x14ac:dyDescent="0.35">
      <c r="A200" s="540"/>
      <c r="B200" s="296"/>
      <c r="C200" s="296"/>
      <c r="D200" s="296"/>
      <c r="E200" s="557"/>
      <c r="F200" s="541"/>
      <c r="G200" s="542"/>
      <c r="H200" s="296"/>
      <c r="I200" s="554"/>
      <c r="J200" s="296"/>
      <c r="K200" s="296"/>
      <c r="L200" s="297"/>
      <c r="M200" s="554"/>
    </row>
    <row r="201" spans="1:13" x14ac:dyDescent="0.35">
      <c r="A201" s="540"/>
      <c r="B201" s="296"/>
      <c r="C201" s="296"/>
      <c r="D201" s="296"/>
      <c r="E201" s="557"/>
      <c r="F201" s="541"/>
      <c r="G201" s="542"/>
      <c r="H201" s="296"/>
      <c r="I201" s="554"/>
      <c r="J201" s="296"/>
      <c r="K201" s="296"/>
      <c r="L201" s="297"/>
      <c r="M201" s="554"/>
    </row>
    <row r="202" spans="1:13" x14ac:dyDescent="0.35">
      <c r="A202" s="540"/>
      <c r="B202" s="296"/>
      <c r="C202" s="296"/>
      <c r="D202" s="296"/>
      <c r="E202" s="557"/>
      <c r="F202" s="541"/>
      <c r="G202" s="542"/>
      <c r="H202" s="296"/>
      <c r="I202" s="554"/>
      <c r="J202" s="296"/>
      <c r="K202" s="296"/>
      <c r="L202" s="297"/>
      <c r="M202" s="554"/>
    </row>
    <row r="203" spans="1:13" x14ac:dyDescent="0.35">
      <c r="A203" s="540"/>
      <c r="B203" s="296"/>
      <c r="C203" s="296"/>
      <c r="D203" s="296"/>
      <c r="E203" s="557"/>
      <c r="F203" s="541"/>
      <c r="G203" s="542"/>
      <c r="H203" s="296"/>
      <c r="I203" s="554"/>
      <c r="J203" s="296"/>
      <c r="K203" s="296"/>
      <c r="L203" s="297"/>
      <c r="M203" s="554"/>
    </row>
    <row r="204" spans="1:13" x14ac:dyDescent="0.35">
      <c r="A204" s="540"/>
      <c r="B204" s="296"/>
      <c r="C204" s="296"/>
      <c r="D204" s="296"/>
      <c r="E204" s="541"/>
      <c r="F204" s="541"/>
      <c r="G204" s="542"/>
      <c r="H204" s="296"/>
      <c r="I204" s="554"/>
      <c r="J204" s="296"/>
      <c r="K204" s="296"/>
      <c r="L204" s="297"/>
      <c r="M204" s="554"/>
    </row>
    <row r="205" spans="1:13" ht="6.75" customHeight="1" x14ac:dyDescent="0.35">
      <c r="A205" s="546"/>
      <c r="B205" s="547"/>
      <c r="C205" s="296"/>
      <c r="D205" s="548"/>
      <c r="E205" s="549"/>
      <c r="F205" s="550"/>
      <c r="G205" s="551"/>
      <c r="H205" s="547"/>
      <c r="I205" s="552"/>
      <c r="J205" s="296"/>
      <c r="K205" s="296"/>
      <c r="L205" s="547"/>
      <c r="M205" s="552"/>
    </row>
    <row r="206" spans="1:13" x14ac:dyDescent="0.35">
      <c r="A206" s="540"/>
      <c r="B206" s="296"/>
      <c r="C206" s="296"/>
      <c r="D206" s="296"/>
      <c r="E206" s="541"/>
      <c r="F206" s="541"/>
      <c r="G206" s="542"/>
      <c r="H206" s="296"/>
      <c r="I206" s="296"/>
      <c r="J206" s="296"/>
      <c r="K206" s="296"/>
      <c r="L206" s="297"/>
      <c r="M206" s="296"/>
    </row>
    <row r="207" spans="1:13" x14ac:dyDescent="0.35">
      <c r="A207" s="540"/>
      <c r="B207" s="296"/>
      <c r="C207" s="296"/>
      <c r="D207" s="296"/>
      <c r="E207" s="541"/>
      <c r="F207" s="559"/>
      <c r="G207" s="542"/>
      <c r="H207" s="296"/>
      <c r="I207" s="554"/>
      <c r="J207" s="296"/>
      <c r="K207" s="296"/>
      <c r="L207" s="297"/>
      <c r="M207" s="296"/>
    </row>
    <row r="208" spans="1:13" x14ac:dyDescent="0.35">
      <c r="A208" s="540"/>
      <c r="B208" s="296"/>
      <c r="C208" s="296"/>
      <c r="D208" s="296"/>
      <c r="E208" s="541"/>
      <c r="F208" s="559"/>
      <c r="G208" s="542"/>
      <c r="H208" s="296"/>
      <c r="I208" s="296"/>
      <c r="J208" s="296"/>
      <c r="K208" s="296"/>
      <c r="L208" s="297"/>
      <c r="M208" s="296"/>
    </row>
    <row r="209" spans="1:13" x14ac:dyDescent="0.35">
      <c r="A209" s="540"/>
      <c r="B209" s="296"/>
      <c r="C209" s="296"/>
      <c r="D209" s="296"/>
      <c r="E209" s="541"/>
      <c r="F209" s="559"/>
      <c r="G209" s="542"/>
      <c r="H209" s="296"/>
      <c r="I209" s="554"/>
      <c r="J209" s="296"/>
      <c r="K209" s="296"/>
      <c r="L209" s="297"/>
      <c r="M209" s="296"/>
    </row>
    <row r="210" spans="1:13" x14ac:dyDescent="0.35">
      <c r="A210" s="540"/>
      <c r="B210" s="296"/>
      <c r="C210" s="296"/>
      <c r="D210" s="296"/>
      <c r="E210" s="541"/>
      <c r="F210" s="559"/>
      <c r="G210" s="542"/>
      <c r="H210" s="296"/>
      <c r="I210" s="554"/>
      <c r="J210" s="296"/>
      <c r="K210" s="296"/>
      <c r="L210" s="297"/>
      <c r="M210" s="296"/>
    </row>
    <row r="211" spans="1:13" x14ac:dyDescent="0.35">
      <c r="A211" s="540"/>
      <c r="B211" s="296"/>
      <c r="C211" s="296"/>
      <c r="D211" s="296"/>
      <c r="E211" s="541"/>
      <c r="F211" s="559"/>
      <c r="G211" s="542"/>
      <c r="H211" s="296"/>
      <c r="I211" s="554"/>
      <c r="J211" s="296"/>
      <c r="K211" s="296"/>
      <c r="L211" s="297"/>
      <c r="M211" s="296"/>
    </row>
    <row r="212" spans="1:13" x14ac:dyDescent="0.35">
      <c r="A212" s="540"/>
      <c r="B212" s="296"/>
      <c r="C212" s="296"/>
      <c r="D212" s="296"/>
      <c r="E212" s="541"/>
      <c r="F212" s="541"/>
      <c r="G212" s="542"/>
      <c r="H212" s="296"/>
      <c r="I212" s="296"/>
      <c r="J212" s="296"/>
      <c r="K212" s="296"/>
      <c r="L212" s="297"/>
      <c r="M212" s="296"/>
    </row>
    <row r="213" spans="1:13" x14ac:dyDescent="0.35">
      <c r="A213" s="540"/>
      <c r="B213" s="296"/>
      <c r="C213" s="296"/>
      <c r="D213" s="296"/>
      <c r="E213" s="541"/>
      <c r="F213" s="541"/>
      <c r="G213" s="542"/>
      <c r="H213" s="296"/>
      <c r="I213" s="296"/>
      <c r="J213" s="296"/>
      <c r="K213" s="296"/>
      <c r="L213" s="297"/>
      <c r="M213" s="296"/>
    </row>
    <row r="214" spans="1:13" x14ac:dyDescent="0.35">
      <c r="A214" s="540"/>
      <c r="B214" s="296"/>
      <c r="C214" s="296"/>
      <c r="D214" s="296"/>
      <c r="E214" s="541"/>
      <c r="F214" s="541"/>
      <c r="G214" s="542"/>
      <c r="H214" s="296"/>
      <c r="I214" s="560"/>
      <c r="J214" s="296"/>
      <c r="K214" s="296"/>
      <c r="L214" s="297"/>
      <c r="M214" s="296"/>
    </row>
    <row r="215" spans="1:13" x14ac:dyDescent="0.35">
      <c r="A215" s="540"/>
      <c r="B215" s="296"/>
      <c r="C215" s="296"/>
      <c r="D215" s="296"/>
      <c r="E215" s="541"/>
      <c r="F215" s="541"/>
      <c r="G215" s="542"/>
      <c r="H215" s="296"/>
      <c r="I215" s="296"/>
      <c r="J215" s="296"/>
      <c r="K215" s="296"/>
      <c r="L215" s="297"/>
      <c r="M215" s="296"/>
    </row>
    <row r="216" spans="1:13" x14ac:dyDescent="0.35">
      <c r="A216" s="540"/>
      <c r="B216" s="296"/>
      <c r="C216" s="296"/>
      <c r="D216" s="296"/>
      <c r="E216" s="541"/>
      <c r="F216" s="541"/>
      <c r="G216" s="542"/>
      <c r="H216" s="296"/>
      <c r="I216" s="561"/>
      <c r="J216" s="296"/>
      <c r="K216" s="296"/>
      <c r="L216" s="297"/>
      <c r="M216" s="296"/>
    </row>
    <row r="217" spans="1:13" x14ac:dyDescent="0.35">
      <c r="A217" s="540"/>
      <c r="B217" s="296"/>
      <c r="C217" s="296"/>
      <c r="D217" s="296"/>
      <c r="E217" s="541"/>
      <c r="F217" s="541"/>
      <c r="G217" s="542"/>
      <c r="H217" s="296"/>
      <c r="I217" s="561"/>
      <c r="J217" s="296"/>
      <c r="K217" s="296"/>
      <c r="L217" s="297"/>
      <c r="M217" s="296"/>
    </row>
    <row r="218" spans="1:13" x14ac:dyDescent="0.35">
      <c r="A218" s="540"/>
      <c r="B218" s="296"/>
      <c r="C218" s="296"/>
      <c r="D218" s="296"/>
      <c r="E218" s="541"/>
      <c r="F218" s="541"/>
      <c r="G218" s="542"/>
      <c r="H218" s="296"/>
      <c r="I218" s="554"/>
      <c r="J218" s="296"/>
      <c r="K218" s="296"/>
      <c r="L218" s="297"/>
      <c r="M218" s="296"/>
    </row>
    <row r="219" spans="1:13" x14ac:dyDescent="0.35">
      <c r="A219" s="540"/>
      <c r="B219" s="296"/>
      <c r="C219" s="296"/>
      <c r="D219" s="296"/>
      <c r="E219" s="541"/>
      <c r="F219" s="541"/>
      <c r="G219" s="542"/>
      <c r="H219" s="296"/>
      <c r="I219" s="554"/>
      <c r="J219" s="296"/>
      <c r="K219" s="296"/>
      <c r="L219" s="297"/>
      <c r="M219" s="296"/>
    </row>
    <row r="220" spans="1:13" x14ac:dyDescent="0.35">
      <c r="A220" s="540"/>
      <c r="B220" s="296"/>
      <c r="C220" s="296"/>
      <c r="D220" s="296"/>
      <c r="E220" s="557"/>
      <c r="F220" s="541"/>
      <c r="G220" s="542"/>
      <c r="H220" s="296"/>
      <c r="I220" s="561"/>
      <c r="J220" s="296"/>
      <c r="K220" s="296"/>
      <c r="L220" s="297"/>
      <c r="M220" s="296"/>
    </row>
    <row r="221" spans="1:13" x14ac:dyDescent="0.35">
      <c r="A221" s="540"/>
      <c r="B221" s="296"/>
      <c r="C221" s="296"/>
      <c r="D221" s="296"/>
      <c r="E221" s="557"/>
      <c r="F221" s="541"/>
      <c r="G221" s="542"/>
      <c r="H221" s="296"/>
      <c r="I221" s="554"/>
      <c r="J221" s="296"/>
      <c r="K221" s="296"/>
      <c r="L221" s="297"/>
      <c r="M221" s="296"/>
    </row>
    <row r="222" spans="1:13" x14ac:dyDescent="0.35">
      <c r="A222" s="540"/>
      <c r="B222" s="296"/>
      <c r="C222" s="296"/>
      <c r="D222" s="296"/>
      <c r="E222" s="557"/>
      <c r="F222" s="541"/>
      <c r="G222" s="542"/>
      <c r="H222" s="296"/>
      <c r="I222" s="558"/>
      <c r="J222" s="296"/>
      <c r="K222" s="296"/>
      <c r="L222" s="297"/>
      <c r="M222" s="296"/>
    </row>
    <row r="223" spans="1:13" x14ac:dyDescent="0.35">
      <c r="A223" s="540"/>
      <c r="B223" s="296"/>
      <c r="C223" s="296"/>
      <c r="D223" s="296"/>
      <c r="E223" s="541"/>
      <c r="F223" s="541"/>
      <c r="G223" s="542"/>
      <c r="H223" s="296"/>
      <c r="I223" s="554"/>
      <c r="J223" s="296"/>
      <c r="K223" s="296"/>
      <c r="L223" s="297"/>
      <c r="M223" s="296"/>
    </row>
    <row r="224" spans="1:13" x14ac:dyDescent="0.35">
      <c r="A224" s="540"/>
      <c r="B224" s="296"/>
      <c r="C224" s="296"/>
      <c r="D224" s="296"/>
      <c r="E224" s="541"/>
      <c r="F224" s="541"/>
      <c r="G224" s="542"/>
      <c r="H224" s="296"/>
      <c r="I224" s="554"/>
      <c r="J224" s="296"/>
      <c r="K224" s="296"/>
      <c r="L224" s="297"/>
      <c r="M224" s="296"/>
    </row>
    <row r="225" spans="1:13" x14ac:dyDescent="0.35">
      <c r="A225" s="540"/>
      <c r="B225" s="296"/>
      <c r="C225" s="296"/>
      <c r="D225" s="296"/>
      <c r="E225" s="541"/>
      <c r="F225" s="541"/>
      <c r="G225" s="542"/>
      <c r="H225" s="296"/>
      <c r="I225" s="558"/>
      <c r="J225" s="296"/>
      <c r="K225" s="296"/>
      <c r="L225" s="297"/>
      <c r="M225" s="296"/>
    </row>
    <row r="226" spans="1:13" x14ac:dyDescent="0.35">
      <c r="A226" s="540"/>
      <c r="B226" s="296"/>
      <c r="C226" s="296"/>
      <c r="D226" s="296"/>
      <c r="E226" s="557"/>
      <c r="F226" s="541"/>
      <c r="G226" s="542"/>
      <c r="H226" s="296"/>
      <c r="I226" s="554"/>
      <c r="J226" s="296"/>
      <c r="K226" s="296"/>
      <c r="L226" s="297"/>
      <c r="M226" s="296"/>
    </row>
    <row r="227" spans="1:13" x14ac:dyDescent="0.35">
      <c r="A227" s="540"/>
      <c r="B227" s="296"/>
      <c r="C227" s="296"/>
      <c r="D227" s="296"/>
      <c r="E227" s="557"/>
      <c r="F227" s="541"/>
      <c r="G227" s="542"/>
      <c r="H227" s="296"/>
      <c r="I227" s="554"/>
      <c r="J227" s="296"/>
      <c r="K227" s="296"/>
      <c r="L227" s="297"/>
      <c r="M227" s="296"/>
    </row>
    <row r="228" spans="1:13" ht="6.75" customHeight="1" x14ac:dyDescent="0.35">
      <c r="A228" s="546"/>
      <c r="B228" s="547"/>
      <c r="C228" s="296"/>
      <c r="D228" s="548"/>
      <c r="E228" s="549"/>
      <c r="F228" s="550"/>
      <c r="G228" s="551"/>
      <c r="H228" s="547"/>
      <c r="I228" s="552"/>
      <c r="J228" s="296"/>
      <c r="K228" s="296"/>
      <c r="L228" s="547"/>
      <c r="M228" s="552"/>
    </row>
    <row r="229" spans="1:13" x14ac:dyDescent="0.35">
      <c r="A229" s="540"/>
      <c r="B229" s="296"/>
      <c r="C229" s="296"/>
      <c r="D229" s="296"/>
      <c r="E229" s="557"/>
      <c r="F229" s="541"/>
      <c r="G229" s="542"/>
      <c r="H229" s="296"/>
      <c r="I229" s="554"/>
      <c r="J229" s="296"/>
      <c r="K229" s="296"/>
      <c r="L229" s="297"/>
      <c r="M229" s="554"/>
    </row>
    <row r="230" spans="1:13" x14ac:dyDescent="0.35">
      <c r="A230" s="540"/>
      <c r="B230" s="296"/>
      <c r="C230" s="296"/>
      <c r="D230" s="296"/>
      <c r="E230" s="557"/>
      <c r="F230" s="541"/>
      <c r="G230" s="542"/>
      <c r="H230" s="296"/>
      <c r="I230" s="554"/>
      <c r="J230" s="296"/>
      <c r="K230" s="296"/>
      <c r="L230" s="297"/>
      <c r="M230" s="554"/>
    </row>
    <row r="231" spans="1:13" x14ac:dyDescent="0.35">
      <c r="A231" s="540"/>
      <c r="B231" s="296"/>
      <c r="C231" s="296"/>
      <c r="D231" s="296"/>
      <c r="E231" s="557"/>
      <c r="F231" s="541"/>
      <c r="G231" s="542"/>
      <c r="H231" s="296"/>
      <c r="I231" s="554"/>
      <c r="J231" s="296"/>
      <c r="K231" s="296"/>
      <c r="L231" s="297"/>
      <c r="M231" s="554"/>
    </row>
    <row r="232" spans="1:13" x14ac:dyDescent="0.35">
      <c r="A232" s="540"/>
      <c r="B232" s="296"/>
      <c r="C232" s="296"/>
      <c r="D232" s="296"/>
      <c r="E232" s="557"/>
      <c r="F232" s="541"/>
      <c r="G232" s="542"/>
      <c r="H232" s="296"/>
      <c r="I232" s="558"/>
      <c r="J232" s="296"/>
      <c r="K232" s="296"/>
      <c r="L232" s="297"/>
      <c r="M232" s="554"/>
    </row>
    <row r="233" spans="1:13" x14ac:dyDescent="0.35">
      <c r="A233" s="540"/>
      <c r="B233" s="296"/>
      <c r="C233" s="296"/>
      <c r="D233" s="296"/>
      <c r="E233" s="541"/>
      <c r="F233" s="541"/>
      <c r="G233" s="542"/>
      <c r="H233" s="296"/>
      <c r="I233" s="554"/>
      <c r="J233" s="296"/>
      <c r="K233" s="296"/>
      <c r="L233" s="297"/>
      <c r="M233" s="554"/>
    </row>
    <row r="234" spans="1:13" x14ac:dyDescent="0.35">
      <c r="A234" s="540"/>
      <c r="B234" s="296"/>
      <c r="C234" s="296"/>
      <c r="D234" s="296"/>
      <c r="E234" s="541"/>
      <c r="F234" s="541"/>
      <c r="G234" s="542"/>
      <c r="H234" s="296"/>
      <c r="I234" s="554"/>
      <c r="J234" s="296"/>
      <c r="K234" s="296"/>
      <c r="L234" s="297"/>
      <c r="M234" s="554"/>
    </row>
    <row r="235" spans="1:13" x14ac:dyDescent="0.35">
      <c r="A235" s="540"/>
      <c r="B235" s="296"/>
      <c r="C235" s="296"/>
      <c r="D235" s="296"/>
      <c r="E235" s="541"/>
      <c r="F235" s="541"/>
      <c r="G235" s="542"/>
      <c r="H235" s="296"/>
      <c r="I235" s="558"/>
      <c r="J235" s="296"/>
      <c r="K235" s="296"/>
      <c r="L235" s="297"/>
      <c r="M235" s="554"/>
    </row>
    <row r="236" spans="1:13" x14ac:dyDescent="0.35">
      <c r="A236" s="540"/>
      <c r="B236" s="296"/>
      <c r="C236" s="296"/>
      <c r="D236" s="296"/>
      <c r="E236" s="557"/>
      <c r="F236" s="541"/>
      <c r="G236" s="542"/>
      <c r="H236" s="296"/>
      <c r="I236" s="558"/>
      <c r="J236" s="296"/>
      <c r="K236" s="296"/>
      <c r="L236" s="297"/>
      <c r="M236" s="554"/>
    </row>
    <row r="237" spans="1:13" x14ac:dyDescent="0.35">
      <c r="A237" s="540"/>
      <c r="B237" s="296"/>
      <c r="C237" s="296"/>
      <c r="D237" s="296"/>
      <c r="E237" s="557"/>
      <c r="F237" s="541"/>
      <c r="G237" s="542"/>
      <c r="H237" s="296"/>
      <c r="I237" s="554"/>
      <c r="J237" s="296"/>
      <c r="K237" s="296"/>
      <c r="L237" s="297"/>
      <c r="M237" s="554"/>
    </row>
    <row r="238" spans="1:13" x14ac:dyDescent="0.35">
      <c r="A238" s="540"/>
      <c r="B238" s="296"/>
      <c r="C238" s="296"/>
      <c r="D238" s="296"/>
      <c r="E238" s="557"/>
      <c r="F238" s="541"/>
      <c r="G238" s="542"/>
      <c r="H238" s="296"/>
      <c r="I238" s="554"/>
      <c r="J238" s="296"/>
      <c r="K238" s="296"/>
      <c r="L238" s="297"/>
      <c r="M238" s="554"/>
    </row>
    <row r="239" spans="1:13" x14ac:dyDescent="0.35">
      <c r="A239" s="540"/>
      <c r="B239" s="296"/>
      <c r="C239" s="296"/>
      <c r="D239" s="296"/>
      <c r="E239" s="559"/>
      <c r="F239" s="541"/>
      <c r="G239" s="542"/>
      <c r="H239" s="296"/>
      <c r="I239" s="554"/>
      <c r="J239" s="296"/>
      <c r="K239" s="296"/>
      <c r="L239" s="297"/>
      <c r="M239" s="554"/>
    </row>
    <row r="240" spans="1:13" x14ac:dyDescent="0.35">
      <c r="A240" s="540"/>
      <c r="B240" s="296"/>
      <c r="C240" s="296"/>
      <c r="D240" s="296"/>
      <c r="E240" s="559"/>
      <c r="F240" s="541"/>
      <c r="G240" s="542"/>
      <c r="H240" s="296"/>
      <c r="I240" s="554"/>
      <c r="J240" s="296"/>
      <c r="K240" s="296"/>
      <c r="L240" s="297"/>
      <c r="M240" s="554"/>
    </row>
    <row r="241" spans="1:13" x14ac:dyDescent="0.35">
      <c r="A241" s="540"/>
      <c r="B241" s="296"/>
      <c r="C241" s="296"/>
      <c r="D241" s="296"/>
      <c r="E241" s="559"/>
      <c r="F241" s="541"/>
      <c r="G241" s="542"/>
      <c r="H241" s="296"/>
      <c r="I241" s="558"/>
      <c r="J241" s="296"/>
      <c r="K241" s="296"/>
      <c r="L241" s="297"/>
      <c r="M241" s="554"/>
    </row>
    <row r="242" spans="1:13" x14ac:dyDescent="0.35">
      <c r="A242" s="540"/>
      <c r="B242" s="296"/>
      <c r="C242" s="296"/>
      <c r="D242" s="296"/>
      <c r="E242" s="559"/>
      <c r="F242" s="541"/>
      <c r="G242" s="542"/>
      <c r="H242" s="296"/>
      <c r="I242" s="554"/>
      <c r="J242" s="296"/>
      <c r="K242" s="296"/>
      <c r="L242" s="297"/>
      <c r="M242" s="554"/>
    </row>
    <row r="243" spans="1:13" x14ac:dyDescent="0.35">
      <c r="A243" s="540"/>
      <c r="B243" s="296"/>
      <c r="C243" s="296"/>
      <c r="D243" s="296"/>
      <c r="E243" s="541"/>
      <c r="F243" s="541"/>
      <c r="G243" s="542"/>
      <c r="H243" s="296"/>
      <c r="I243" s="554"/>
      <c r="J243" s="296"/>
      <c r="K243" s="296"/>
      <c r="L243" s="297"/>
      <c r="M243" s="554"/>
    </row>
    <row r="244" spans="1:13" x14ac:dyDescent="0.35">
      <c r="A244" s="540"/>
      <c r="B244" s="296"/>
      <c r="C244" s="296"/>
      <c r="D244" s="296"/>
      <c r="E244" s="541"/>
      <c r="F244" s="541"/>
      <c r="G244" s="542"/>
      <c r="H244" s="296"/>
      <c r="I244" s="554"/>
      <c r="J244" s="296"/>
      <c r="K244" s="296"/>
      <c r="L244" s="297"/>
      <c r="M244" s="554"/>
    </row>
    <row r="245" spans="1:13" x14ac:dyDescent="0.35">
      <c r="A245" s="540"/>
      <c r="B245" s="296"/>
      <c r="C245" s="296"/>
      <c r="D245" s="296"/>
      <c r="E245" s="557"/>
      <c r="F245" s="541"/>
      <c r="G245" s="542"/>
      <c r="H245" s="296"/>
      <c r="I245" s="558"/>
      <c r="J245" s="296"/>
      <c r="K245" s="296"/>
      <c r="L245" s="297"/>
      <c r="M245" s="554"/>
    </row>
    <row r="246" spans="1:13" x14ac:dyDescent="0.35">
      <c r="A246" s="540"/>
      <c r="B246" s="296"/>
      <c r="C246" s="296"/>
      <c r="D246" s="296"/>
      <c r="E246" s="557"/>
      <c r="F246" s="541"/>
      <c r="G246" s="542"/>
      <c r="H246" s="296"/>
      <c r="I246" s="554"/>
      <c r="J246" s="296"/>
      <c r="K246" s="296"/>
      <c r="L246" s="297"/>
      <c r="M246" s="554"/>
    </row>
    <row r="247" spans="1:13" x14ac:dyDescent="0.35">
      <c r="A247" s="540"/>
      <c r="B247" s="296"/>
      <c r="C247" s="296"/>
      <c r="D247" s="296"/>
      <c r="E247" s="559"/>
      <c r="F247" s="541"/>
      <c r="G247" s="542"/>
      <c r="H247" s="296"/>
      <c r="I247" s="554"/>
      <c r="J247" s="296"/>
      <c r="K247" s="296"/>
      <c r="L247" s="297"/>
      <c r="M247" s="554"/>
    </row>
    <row r="248" spans="1:13" x14ac:dyDescent="0.35">
      <c r="A248" s="540"/>
      <c r="B248" s="296"/>
      <c r="C248" s="296"/>
      <c r="D248" s="296"/>
      <c r="E248" s="559"/>
      <c r="F248" s="541"/>
      <c r="G248" s="542"/>
      <c r="H248" s="296"/>
      <c r="I248" s="558"/>
      <c r="J248" s="296"/>
      <c r="K248" s="296"/>
      <c r="L248" s="297"/>
      <c r="M248" s="554"/>
    </row>
    <row r="249" spans="1:13" x14ac:dyDescent="0.35">
      <c r="A249" s="540"/>
      <c r="B249" s="296"/>
      <c r="C249" s="296"/>
      <c r="D249" s="296"/>
      <c r="E249" s="559"/>
      <c r="F249" s="541"/>
      <c r="G249" s="542"/>
      <c r="H249" s="296"/>
      <c r="I249" s="558"/>
      <c r="J249" s="296"/>
      <c r="K249" s="296"/>
      <c r="L249" s="297"/>
      <c r="M249" s="554"/>
    </row>
    <row r="250" spans="1:13" x14ac:dyDescent="0.35">
      <c r="A250" s="540"/>
      <c r="B250" s="296"/>
      <c r="C250" s="296"/>
      <c r="D250" s="296"/>
      <c r="E250" s="557"/>
      <c r="F250" s="559"/>
      <c r="G250" s="542"/>
      <c r="H250" s="296"/>
      <c r="I250" s="558"/>
      <c r="J250" s="296"/>
      <c r="K250" s="296"/>
      <c r="L250" s="297"/>
      <c r="M250" s="554"/>
    </row>
    <row r="251" spans="1:13" x14ac:dyDescent="0.35">
      <c r="A251" s="540"/>
      <c r="B251" s="296"/>
      <c r="C251" s="296"/>
      <c r="D251" s="296"/>
      <c r="E251" s="557"/>
      <c r="F251" s="559"/>
      <c r="G251" s="542"/>
      <c r="H251" s="296"/>
      <c r="I251" s="558"/>
      <c r="J251" s="296"/>
      <c r="K251" s="296"/>
      <c r="L251" s="297"/>
      <c r="M251" s="554"/>
    </row>
    <row r="252" spans="1:13" x14ac:dyDescent="0.35">
      <c r="A252" s="540"/>
      <c r="B252" s="296"/>
      <c r="C252" s="296"/>
      <c r="D252" s="296"/>
      <c r="E252" s="557"/>
      <c r="F252" s="559"/>
      <c r="G252" s="542"/>
      <c r="H252" s="296"/>
      <c r="I252" s="558"/>
      <c r="J252" s="296"/>
      <c r="K252" s="296"/>
      <c r="L252" s="297"/>
      <c r="M252" s="554"/>
    </row>
    <row r="253" spans="1:13" x14ac:dyDescent="0.35">
      <c r="A253" s="540"/>
      <c r="B253" s="296"/>
      <c r="C253" s="296"/>
      <c r="D253" s="296"/>
      <c r="E253" s="541"/>
      <c r="F253" s="559"/>
      <c r="G253" s="542"/>
      <c r="H253" s="296"/>
      <c r="I253" s="558"/>
      <c r="J253" s="296"/>
      <c r="K253" s="296"/>
      <c r="L253" s="297"/>
      <c r="M253" s="554"/>
    </row>
    <row r="254" spans="1:13" x14ac:dyDescent="0.35">
      <c r="A254" s="540"/>
      <c r="B254" s="296"/>
      <c r="C254" s="296"/>
      <c r="D254" s="296"/>
      <c r="E254" s="541"/>
      <c r="F254" s="541"/>
      <c r="G254" s="542"/>
      <c r="H254" s="296"/>
      <c r="I254" s="554"/>
      <c r="J254" s="296"/>
      <c r="K254" s="296"/>
      <c r="L254" s="297"/>
      <c r="M254" s="554"/>
    </row>
    <row r="255" spans="1:13" x14ac:dyDescent="0.35">
      <c r="A255" s="540"/>
      <c r="B255" s="296"/>
      <c r="C255" s="296"/>
      <c r="D255" s="296"/>
      <c r="E255" s="562"/>
      <c r="F255" s="541"/>
      <c r="G255" s="542"/>
      <c r="H255" s="296"/>
      <c r="I255" s="554"/>
      <c r="J255" s="296"/>
      <c r="K255" s="296"/>
      <c r="L255" s="297"/>
      <c r="M255" s="554"/>
    </row>
    <row r="256" spans="1:13" x14ac:dyDescent="0.35">
      <c r="A256" s="540"/>
      <c r="B256" s="296"/>
      <c r="C256" s="296"/>
      <c r="D256" s="296"/>
      <c r="E256" s="562"/>
      <c r="F256" s="541"/>
      <c r="G256" s="542"/>
      <c r="H256" s="296"/>
      <c r="I256" s="554"/>
      <c r="J256" s="296"/>
      <c r="K256" s="296"/>
      <c r="L256" s="297"/>
      <c r="M256" s="554"/>
    </row>
    <row r="257" spans="1:13" x14ac:dyDescent="0.35">
      <c r="A257" s="540"/>
      <c r="B257" s="296"/>
      <c r="C257" s="296"/>
      <c r="D257" s="296"/>
      <c r="E257" s="562"/>
      <c r="F257" s="541"/>
      <c r="G257" s="542"/>
      <c r="H257" s="296"/>
      <c r="I257" s="554"/>
      <c r="J257" s="296"/>
      <c r="K257" s="296"/>
      <c r="L257" s="297"/>
      <c r="M257" s="554"/>
    </row>
    <row r="258" spans="1:13" ht="6.75" customHeight="1" x14ac:dyDescent="0.35">
      <c r="A258" s="546"/>
      <c r="B258" s="547"/>
      <c r="C258" s="296"/>
      <c r="D258" s="548"/>
      <c r="E258" s="549"/>
      <c r="F258" s="550"/>
      <c r="G258" s="551"/>
      <c r="H258" s="547"/>
      <c r="I258" s="552"/>
      <c r="J258" s="296"/>
      <c r="K258" s="296"/>
      <c r="L258" s="547"/>
      <c r="M258" s="552"/>
    </row>
    <row r="259" spans="1:13" x14ac:dyDescent="0.35">
      <c r="A259" s="540"/>
      <c r="B259" s="296"/>
      <c r="C259" s="296"/>
      <c r="D259" s="296"/>
      <c r="E259" s="541"/>
      <c r="F259" s="541"/>
      <c r="G259" s="542"/>
      <c r="H259" s="296"/>
      <c r="I259" s="554"/>
      <c r="J259" s="296"/>
      <c r="K259" s="296"/>
      <c r="L259" s="297"/>
      <c r="M259" s="554"/>
    </row>
    <row r="260" spans="1:13" x14ac:dyDescent="0.35">
      <c r="A260" s="540"/>
      <c r="B260" s="296"/>
      <c r="C260" s="296"/>
      <c r="D260" s="296"/>
      <c r="E260" s="562"/>
      <c r="F260" s="541"/>
      <c r="G260" s="542"/>
      <c r="H260" s="296"/>
      <c r="I260" s="554"/>
      <c r="J260" s="296"/>
      <c r="K260" s="296"/>
      <c r="L260" s="297"/>
      <c r="M260" s="554"/>
    </row>
    <row r="261" spans="1:13" x14ac:dyDescent="0.35">
      <c r="A261" s="540"/>
      <c r="B261" s="296"/>
      <c r="C261" s="296"/>
      <c r="D261" s="296"/>
      <c r="E261" s="562"/>
      <c r="F261" s="559"/>
      <c r="G261" s="542"/>
      <c r="H261" s="296"/>
      <c r="I261" s="554"/>
      <c r="J261" s="296"/>
      <c r="K261" s="296"/>
      <c r="L261" s="297"/>
      <c r="M261" s="554"/>
    </row>
    <row r="262" spans="1:13" x14ac:dyDescent="0.35">
      <c r="A262" s="540"/>
      <c r="B262" s="296"/>
      <c r="C262" s="296"/>
      <c r="D262" s="296"/>
      <c r="E262" s="562"/>
      <c r="F262" s="559"/>
      <c r="G262" s="542"/>
      <c r="H262" s="296"/>
      <c r="I262" s="554"/>
      <c r="J262" s="296"/>
      <c r="K262" s="296"/>
      <c r="L262" s="297"/>
      <c r="M262" s="554"/>
    </row>
    <row r="263" spans="1:13" x14ac:dyDescent="0.35">
      <c r="A263" s="540"/>
      <c r="B263" s="296"/>
      <c r="C263" s="296"/>
      <c r="D263" s="296"/>
      <c r="E263" s="562"/>
      <c r="F263" s="559"/>
      <c r="G263" s="542"/>
      <c r="H263" s="296"/>
      <c r="I263" s="554"/>
      <c r="J263" s="296"/>
      <c r="K263" s="296"/>
      <c r="L263" s="297"/>
      <c r="M263" s="554"/>
    </row>
    <row r="264" spans="1:13" x14ac:dyDescent="0.35">
      <c r="A264" s="540"/>
      <c r="B264" s="296"/>
      <c r="C264" s="296"/>
      <c r="D264" s="296"/>
      <c r="E264" s="562"/>
      <c r="F264" s="559"/>
      <c r="G264" s="542"/>
      <c r="H264" s="296"/>
      <c r="I264" s="554"/>
      <c r="J264" s="296"/>
      <c r="K264" s="296"/>
      <c r="L264" s="297"/>
      <c r="M264" s="554"/>
    </row>
    <row r="265" spans="1:13" x14ac:dyDescent="0.35">
      <c r="A265" s="540"/>
      <c r="B265" s="296"/>
      <c r="C265" s="296"/>
      <c r="D265" s="296"/>
      <c r="E265" s="562"/>
      <c r="F265" s="559"/>
      <c r="G265" s="542"/>
      <c r="H265" s="296"/>
      <c r="I265" s="558"/>
      <c r="J265" s="296"/>
      <c r="K265" s="296"/>
      <c r="L265" s="297"/>
      <c r="M265" s="554"/>
    </row>
    <row r="266" spans="1:13" x14ac:dyDescent="0.35">
      <c r="A266" s="540"/>
      <c r="B266" s="296"/>
      <c r="C266" s="296"/>
      <c r="D266" s="296"/>
      <c r="E266" s="562"/>
      <c r="F266" s="559"/>
      <c r="G266" s="542"/>
      <c r="H266" s="296"/>
      <c r="I266" s="554"/>
      <c r="J266" s="296"/>
      <c r="K266" s="296"/>
      <c r="L266" s="297"/>
      <c r="M266" s="554"/>
    </row>
    <row r="267" spans="1:13" x14ac:dyDescent="0.35">
      <c r="A267" s="540"/>
      <c r="B267" s="296"/>
      <c r="C267" s="296"/>
      <c r="D267" s="296"/>
      <c r="E267" s="562"/>
      <c r="F267" s="559"/>
      <c r="G267" s="542"/>
      <c r="H267" s="296"/>
      <c r="I267" s="554"/>
      <c r="J267" s="296"/>
      <c r="K267" s="296"/>
      <c r="L267" s="297"/>
      <c r="M267" s="554"/>
    </row>
    <row r="268" spans="1:13" ht="6.75" customHeight="1" x14ac:dyDescent="0.35">
      <c r="A268" s="546"/>
      <c r="B268" s="547"/>
      <c r="C268" s="296"/>
      <c r="D268" s="548"/>
      <c r="E268" s="549"/>
      <c r="F268" s="550"/>
      <c r="G268" s="551"/>
      <c r="H268" s="547"/>
      <c r="I268" s="552"/>
      <c r="J268" s="296"/>
      <c r="K268" s="296"/>
      <c r="L268" s="547"/>
      <c r="M268" s="552"/>
    </row>
    <row r="269" spans="1:13" x14ac:dyDescent="0.35">
      <c r="A269" s="540"/>
      <c r="B269" s="296"/>
      <c r="C269" s="296"/>
      <c r="D269" s="296"/>
      <c r="E269" s="541"/>
      <c r="F269" s="541"/>
      <c r="G269" s="542"/>
      <c r="H269" s="296"/>
      <c r="I269" s="554"/>
      <c r="J269" s="296"/>
      <c r="K269" s="296"/>
      <c r="L269" s="297"/>
      <c r="M269" s="554"/>
    </row>
    <row r="270" spans="1:13" x14ac:dyDescent="0.35">
      <c r="A270" s="540"/>
      <c r="B270" s="296"/>
      <c r="C270" s="296"/>
      <c r="D270" s="296"/>
      <c r="E270" s="541"/>
      <c r="F270" s="541"/>
      <c r="G270" s="542"/>
      <c r="H270" s="296"/>
      <c r="I270" s="558"/>
      <c r="J270" s="296"/>
      <c r="K270" s="296"/>
      <c r="L270" s="297"/>
      <c r="M270" s="554"/>
    </row>
    <row r="271" spans="1:13" x14ac:dyDescent="0.35">
      <c r="A271" s="540"/>
      <c r="B271" s="296"/>
      <c r="C271" s="296"/>
      <c r="D271" s="296"/>
      <c r="E271" s="562"/>
      <c r="F271" s="541"/>
      <c r="G271" s="542"/>
      <c r="H271" s="296"/>
      <c r="I271" s="554"/>
      <c r="J271" s="296"/>
      <c r="K271" s="296"/>
      <c r="L271" s="297"/>
      <c r="M271" s="554"/>
    </row>
    <row r="272" spans="1:13" x14ac:dyDescent="0.35">
      <c r="A272" s="540"/>
      <c r="B272" s="296"/>
      <c r="C272" s="296"/>
      <c r="D272" s="296"/>
      <c r="E272" s="562"/>
      <c r="F272" s="541"/>
      <c r="G272" s="542"/>
      <c r="H272" s="296"/>
      <c r="I272" s="558"/>
      <c r="J272" s="296"/>
      <c r="K272" s="296"/>
      <c r="L272" s="297"/>
      <c r="M272" s="554"/>
    </row>
    <row r="273" spans="1:13" x14ac:dyDescent="0.35">
      <c r="A273" s="540"/>
      <c r="B273" s="296"/>
      <c r="C273" s="296"/>
      <c r="D273" s="296"/>
      <c r="E273" s="562"/>
      <c r="F273" s="541"/>
      <c r="G273" s="542"/>
      <c r="H273" s="296"/>
      <c r="I273" s="554"/>
      <c r="J273" s="296"/>
      <c r="K273" s="296"/>
      <c r="L273" s="297"/>
      <c r="M273" s="554"/>
    </row>
    <row r="274" spans="1:13" x14ac:dyDescent="0.35">
      <c r="A274" s="540"/>
      <c r="B274" s="296"/>
      <c r="C274" s="296"/>
      <c r="D274" s="296"/>
      <c r="E274" s="541"/>
      <c r="F274" s="541"/>
      <c r="G274" s="542"/>
      <c r="H274" s="296"/>
      <c r="I274" s="554"/>
      <c r="J274" s="296"/>
      <c r="K274" s="296"/>
      <c r="L274" s="297"/>
      <c r="M274" s="554"/>
    </row>
    <row r="275" spans="1:13" x14ac:dyDescent="0.35">
      <c r="A275" s="540"/>
      <c r="B275" s="296"/>
      <c r="C275" s="296"/>
      <c r="D275" s="296"/>
      <c r="E275" s="541"/>
      <c r="F275" s="541"/>
      <c r="G275" s="542"/>
      <c r="H275" s="296"/>
      <c r="I275" s="554"/>
      <c r="J275" s="296"/>
      <c r="K275" s="296"/>
      <c r="L275" s="297"/>
      <c r="M275" s="554"/>
    </row>
    <row r="276" spans="1:13" x14ac:dyDescent="0.35">
      <c r="A276" s="540"/>
      <c r="B276" s="296"/>
      <c r="C276" s="296"/>
      <c r="D276" s="296"/>
      <c r="E276" s="541"/>
      <c r="F276" s="559"/>
      <c r="G276" s="542"/>
      <c r="H276" s="296"/>
      <c r="I276" s="558"/>
      <c r="J276" s="296"/>
      <c r="K276" s="296"/>
      <c r="L276" s="297"/>
      <c r="M276" s="554"/>
    </row>
    <row r="277" spans="1:13" x14ac:dyDescent="0.35">
      <c r="A277" s="540"/>
      <c r="B277" s="296"/>
      <c r="C277" s="296"/>
      <c r="D277" s="296"/>
      <c r="E277" s="541"/>
      <c r="F277" s="559"/>
      <c r="G277" s="542"/>
      <c r="H277" s="296"/>
      <c r="I277" s="554"/>
      <c r="J277" s="296"/>
      <c r="K277" s="296"/>
      <c r="L277" s="297"/>
      <c r="M277" s="554"/>
    </row>
    <row r="278" spans="1:13" x14ac:dyDescent="0.35">
      <c r="A278" s="540"/>
      <c r="B278" s="296"/>
      <c r="C278" s="296"/>
      <c r="D278" s="296"/>
      <c r="E278" s="541"/>
      <c r="F278" s="541"/>
      <c r="G278" s="542"/>
      <c r="H278" s="296"/>
      <c r="I278" s="554"/>
      <c r="J278" s="296"/>
      <c r="K278" s="296"/>
      <c r="L278" s="297"/>
      <c r="M278" s="554"/>
    </row>
    <row r="279" spans="1:13" x14ac:dyDescent="0.35">
      <c r="A279" s="540"/>
      <c r="B279" s="296"/>
      <c r="C279" s="296"/>
      <c r="D279" s="296"/>
      <c r="E279" s="541"/>
      <c r="F279" s="541"/>
      <c r="G279" s="542"/>
      <c r="H279" s="296"/>
      <c r="I279" s="554"/>
      <c r="J279" s="296"/>
      <c r="K279" s="296"/>
      <c r="L279" s="297"/>
      <c r="M279" s="554"/>
    </row>
    <row r="280" spans="1:13" x14ac:dyDescent="0.35">
      <c r="A280" s="540"/>
      <c r="B280" s="296"/>
      <c r="C280" s="296"/>
      <c r="D280" s="296"/>
      <c r="E280" s="562"/>
      <c r="F280" s="541"/>
      <c r="G280" s="542"/>
      <c r="H280" s="296"/>
      <c r="I280" s="558"/>
      <c r="J280" s="296"/>
      <c r="K280" s="296"/>
      <c r="L280" s="297"/>
      <c r="M280" s="554"/>
    </row>
    <row r="281" spans="1:13" x14ac:dyDescent="0.35">
      <c r="A281" s="540"/>
      <c r="B281" s="296"/>
      <c r="C281" s="296"/>
      <c r="D281" s="296"/>
      <c r="E281" s="562"/>
      <c r="F281" s="541"/>
      <c r="G281" s="542"/>
      <c r="H281" s="296"/>
      <c r="I281" s="554"/>
      <c r="J281" s="296"/>
      <c r="K281" s="296"/>
      <c r="L281" s="297"/>
      <c r="M281" s="554"/>
    </row>
    <row r="282" spans="1:13" x14ac:dyDescent="0.35">
      <c r="A282" s="540"/>
      <c r="B282" s="296"/>
      <c r="C282" s="296"/>
      <c r="D282" s="296"/>
      <c r="E282" s="541"/>
      <c r="F282" s="541"/>
      <c r="G282" s="542"/>
      <c r="H282" s="296"/>
      <c r="I282" s="554"/>
      <c r="J282" s="296"/>
      <c r="K282" s="296"/>
      <c r="L282" s="297"/>
      <c r="M282" s="554"/>
    </row>
    <row r="283" spans="1:13" x14ac:dyDescent="0.35">
      <c r="A283" s="540"/>
      <c r="B283" s="296"/>
      <c r="C283" s="296"/>
      <c r="D283" s="296"/>
      <c r="E283" s="541"/>
      <c r="F283" s="541"/>
      <c r="G283" s="542"/>
      <c r="H283" s="296"/>
      <c r="I283" s="554"/>
      <c r="J283" s="296"/>
      <c r="K283" s="296"/>
      <c r="L283" s="297"/>
      <c r="M283" s="554"/>
    </row>
    <row r="284" spans="1:13" x14ac:dyDescent="0.35">
      <c r="A284" s="540"/>
      <c r="B284" s="296"/>
      <c r="C284" s="296"/>
      <c r="D284" s="296"/>
      <c r="E284" s="541"/>
      <c r="F284" s="541"/>
      <c r="G284" s="542"/>
      <c r="H284" s="296"/>
      <c r="I284" s="554"/>
      <c r="J284" s="296"/>
      <c r="K284" s="296"/>
      <c r="L284" s="297"/>
      <c r="M284" s="554"/>
    </row>
    <row r="285" spans="1:13" x14ac:dyDescent="0.35">
      <c r="A285" s="540"/>
      <c r="B285" s="296"/>
      <c r="C285" s="296"/>
      <c r="D285" s="296"/>
      <c r="E285" s="541"/>
      <c r="F285" s="541"/>
      <c r="G285" s="296"/>
      <c r="H285" s="296"/>
      <c r="I285" s="554"/>
      <c r="J285" s="296"/>
      <c r="K285" s="296"/>
      <c r="L285" s="297"/>
      <c r="M285" s="554"/>
    </row>
    <row r="286" spans="1:13" x14ac:dyDescent="0.35">
      <c r="A286" s="540"/>
      <c r="B286" s="296"/>
      <c r="C286" s="296"/>
      <c r="D286" s="296"/>
      <c r="E286" s="541"/>
      <c r="F286" s="541"/>
      <c r="G286" s="542"/>
      <c r="H286" s="296"/>
      <c r="I286" s="554"/>
      <c r="J286" s="296"/>
      <c r="K286" s="296"/>
      <c r="L286" s="296"/>
      <c r="M286" s="554"/>
    </row>
    <row r="287" spans="1:13" ht="6.75" customHeight="1" x14ac:dyDescent="0.35">
      <c r="A287" s="546"/>
      <c r="B287" s="547"/>
      <c r="C287" s="296"/>
      <c r="D287" s="548"/>
      <c r="E287" s="549"/>
      <c r="F287" s="550"/>
      <c r="G287" s="551"/>
      <c r="H287" s="547"/>
      <c r="I287" s="552"/>
      <c r="J287" s="296"/>
      <c r="K287" s="296"/>
      <c r="L287" s="547"/>
      <c r="M287" s="552"/>
    </row>
    <row r="288" spans="1:13" x14ac:dyDescent="0.35">
      <c r="A288" s="540"/>
      <c r="B288" s="296"/>
      <c r="C288" s="296"/>
      <c r="D288" s="296"/>
      <c r="E288" s="541"/>
      <c r="F288" s="541"/>
      <c r="G288" s="296"/>
      <c r="H288" s="296"/>
      <c r="I288" s="554"/>
      <c r="J288" s="296"/>
      <c r="K288" s="296"/>
      <c r="L288" s="296"/>
      <c r="M288" s="554"/>
    </row>
    <row r="289" spans="1:13" x14ac:dyDescent="0.35">
      <c r="A289" s="540"/>
      <c r="B289" s="296"/>
      <c r="C289" s="296"/>
      <c r="D289" s="296"/>
      <c r="E289" s="541"/>
      <c r="F289" s="541"/>
      <c r="G289" s="542"/>
      <c r="H289" s="296"/>
      <c r="I289" s="554"/>
      <c r="J289" s="296"/>
      <c r="K289" s="296"/>
      <c r="L289" s="296"/>
      <c r="M289" s="554"/>
    </row>
    <row r="290" spans="1:13" x14ac:dyDescent="0.35">
      <c r="A290" s="540"/>
      <c r="B290" s="296"/>
      <c r="C290" s="296"/>
      <c r="D290" s="296"/>
      <c r="E290" s="541"/>
      <c r="F290" s="541"/>
      <c r="G290" s="563"/>
      <c r="H290" s="296"/>
      <c r="I290" s="558"/>
      <c r="J290" s="296"/>
      <c r="K290" s="296"/>
      <c r="L290" s="296"/>
      <c r="M290" s="554"/>
    </row>
    <row r="291" spans="1:13" x14ac:dyDescent="0.35">
      <c r="A291" s="540"/>
      <c r="B291" s="296"/>
      <c r="C291" s="296"/>
      <c r="D291" s="296"/>
      <c r="E291" s="541"/>
      <c r="F291" s="541"/>
      <c r="G291" s="563"/>
      <c r="H291" s="296"/>
      <c r="I291" s="558"/>
      <c r="J291" s="296"/>
      <c r="K291" s="296"/>
      <c r="L291" s="296"/>
      <c r="M291" s="554"/>
    </row>
    <row r="292" spans="1:13" x14ac:dyDescent="0.35">
      <c r="A292" s="540"/>
      <c r="B292" s="296"/>
      <c r="C292" s="296"/>
      <c r="D292" s="296"/>
      <c r="E292" s="541"/>
      <c r="F292" s="541"/>
      <c r="G292" s="563"/>
      <c r="H292" s="296"/>
      <c r="I292" s="554"/>
      <c r="J292" s="296"/>
      <c r="K292" s="296"/>
      <c r="L292" s="296"/>
      <c r="M292" s="554"/>
    </row>
    <row r="293" spans="1:13" ht="15.75" customHeight="1" x14ac:dyDescent="0.35">
      <c r="A293" s="540"/>
      <c r="B293" s="296"/>
      <c r="C293" s="296"/>
      <c r="D293" s="296"/>
      <c r="E293" s="541"/>
      <c r="F293" s="541"/>
      <c r="G293" s="563"/>
      <c r="H293" s="296"/>
      <c r="I293" s="554"/>
      <c r="J293" s="296"/>
      <c r="K293" s="296"/>
      <c r="L293" s="296"/>
      <c r="M293" s="554"/>
    </row>
    <row r="294" spans="1:13" ht="15.75" customHeight="1" x14ac:dyDescent="0.35">
      <c r="A294" s="540"/>
      <c r="B294" s="296"/>
      <c r="C294" s="296"/>
      <c r="D294" s="296"/>
      <c r="E294" s="541"/>
      <c r="F294" s="541"/>
      <c r="G294" s="563"/>
      <c r="H294" s="296"/>
      <c r="I294" s="554"/>
      <c r="J294" s="296"/>
      <c r="K294" s="296"/>
      <c r="L294" s="296"/>
      <c r="M294" s="554"/>
    </row>
    <row r="295" spans="1:13" ht="6.75" customHeight="1" x14ac:dyDescent="0.35">
      <c r="A295" s="546"/>
      <c r="B295" s="547"/>
      <c r="C295" s="296"/>
      <c r="D295" s="548"/>
      <c r="E295" s="549"/>
      <c r="F295" s="550"/>
      <c r="G295" s="551"/>
      <c r="H295" s="547"/>
      <c r="I295" s="552"/>
      <c r="J295" s="296"/>
      <c r="K295" s="296"/>
      <c r="L295" s="547"/>
      <c r="M295" s="552"/>
    </row>
    <row r="296" spans="1:13" ht="15.75" customHeight="1" x14ac:dyDescent="0.35">
      <c r="A296" s="540"/>
      <c r="B296" s="296"/>
      <c r="C296" s="296"/>
      <c r="D296" s="296"/>
      <c r="E296" s="541"/>
      <c r="F296" s="541"/>
      <c r="G296" s="373"/>
      <c r="H296" s="296"/>
      <c r="I296" s="558"/>
      <c r="J296" s="296"/>
      <c r="K296" s="296"/>
      <c r="L296" s="297"/>
      <c r="M296" s="554"/>
    </row>
    <row r="297" spans="1:13" ht="15.75" customHeight="1" x14ac:dyDescent="0.35">
      <c r="A297" s="540"/>
      <c r="B297" s="296"/>
      <c r="C297" s="564"/>
      <c r="D297" s="296"/>
      <c r="E297" s="541"/>
      <c r="F297" s="541"/>
      <c r="G297" s="296"/>
      <c r="H297" s="296"/>
      <c r="I297" s="554"/>
      <c r="J297" s="296"/>
      <c r="K297" s="296"/>
      <c r="L297" s="296"/>
      <c r="M297" s="554"/>
    </row>
    <row r="298" spans="1:13" ht="15.75" customHeight="1" x14ac:dyDescent="0.35">
      <c r="A298" s="540"/>
      <c r="B298" s="296"/>
      <c r="C298" s="564"/>
      <c r="D298" s="296"/>
      <c r="E298" s="541"/>
      <c r="F298" s="541"/>
      <c r="G298" s="563"/>
      <c r="H298" s="296"/>
      <c r="I298" s="554"/>
      <c r="J298" s="296"/>
      <c r="K298" s="296"/>
      <c r="L298" s="296"/>
      <c r="M298" s="554"/>
    </row>
    <row r="299" spans="1:13" x14ac:dyDescent="0.35">
      <c r="A299" s="540"/>
      <c r="B299" s="296"/>
      <c r="C299" s="564"/>
      <c r="D299" s="296"/>
      <c r="E299" s="541"/>
      <c r="F299" s="541"/>
      <c r="G299" s="296"/>
      <c r="H299" s="296"/>
      <c r="I299" s="558"/>
      <c r="J299" s="296"/>
      <c r="K299" s="296"/>
      <c r="L299" s="296"/>
      <c r="M299" s="554"/>
    </row>
    <row r="300" spans="1:13" x14ac:dyDescent="0.35">
      <c r="A300" s="540"/>
      <c r="B300" s="296"/>
      <c r="C300" s="564"/>
      <c r="D300" s="296"/>
      <c r="E300" s="541"/>
      <c r="F300" s="541"/>
      <c r="G300" s="296"/>
      <c r="H300" s="296"/>
      <c r="I300" s="554"/>
      <c r="J300" s="296"/>
      <c r="K300" s="296"/>
      <c r="L300" s="296"/>
      <c r="M300" s="554"/>
    </row>
    <row r="301" spans="1:13" x14ac:dyDescent="0.35">
      <c r="A301" s="540"/>
      <c r="B301" s="296"/>
      <c r="C301" s="564"/>
      <c r="D301" s="296"/>
      <c r="E301" s="541"/>
      <c r="F301" s="541"/>
      <c r="G301" s="563"/>
      <c r="H301" s="296"/>
      <c r="I301" s="554"/>
      <c r="J301" s="296"/>
      <c r="K301" s="296"/>
      <c r="L301" s="296"/>
      <c r="M301" s="554"/>
    </row>
    <row r="302" spans="1:13" x14ac:dyDescent="0.35">
      <c r="A302" s="540"/>
      <c r="B302" s="296"/>
      <c r="C302" s="564"/>
      <c r="D302" s="296"/>
      <c r="E302" s="541"/>
      <c r="F302" s="541"/>
      <c r="G302" s="373"/>
      <c r="H302" s="296"/>
      <c r="I302" s="554"/>
      <c r="J302" s="296"/>
      <c r="K302" s="296"/>
      <c r="L302" s="296"/>
      <c r="M302" s="554"/>
    </row>
    <row r="303" spans="1:13" x14ac:dyDescent="0.35">
      <c r="A303" s="540"/>
      <c r="B303" s="296"/>
      <c r="C303" s="564"/>
      <c r="D303" s="296"/>
      <c r="E303" s="541"/>
      <c r="F303" s="541"/>
      <c r="G303" s="563"/>
      <c r="H303" s="296"/>
      <c r="I303" s="554"/>
      <c r="J303" s="296"/>
      <c r="K303" s="296"/>
      <c r="L303" s="296"/>
      <c r="M303" s="554"/>
    </row>
    <row r="304" spans="1:13" x14ac:dyDescent="0.35">
      <c r="A304" s="540"/>
      <c r="B304" s="296"/>
      <c r="C304" s="564"/>
      <c r="D304" s="296"/>
      <c r="E304" s="541"/>
      <c r="F304" s="541"/>
      <c r="G304" s="563"/>
      <c r="H304" s="296"/>
      <c r="I304" s="558"/>
      <c r="J304" s="296"/>
      <c r="K304" s="296"/>
      <c r="L304" s="296"/>
      <c r="M304" s="554"/>
    </row>
    <row r="305" spans="1:13" ht="6.75" customHeight="1" x14ac:dyDescent="0.35">
      <c r="A305" s="546"/>
      <c r="B305" s="547"/>
      <c r="C305" s="548"/>
      <c r="D305" s="548"/>
      <c r="E305" s="549"/>
      <c r="F305" s="550"/>
      <c r="G305" s="551"/>
      <c r="H305" s="547"/>
      <c r="I305" s="552"/>
      <c r="J305" s="296"/>
      <c r="K305" s="296"/>
      <c r="L305" s="547"/>
      <c r="M305" s="552"/>
    </row>
    <row r="306" spans="1:13" x14ac:dyDescent="0.35">
      <c r="A306" s="540"/>
      <c r="B306" s="296"/>
      <c r="C306" s="564"/>
      <c r="D306" s="296"/>
      <c r="E306" s="541"/>
      <c r="F306" s="541"/>
      <c r="G306" s="296"/>
      <c r="H306" s="296"/>
      <c r="I306" s="558"/>
      <c r="J306" s="296"/>
      <c r="K306" s="296"/>
      <c r="L306" s="296"/>
      <c r="M306" s="554"/>
    </row>
    <row r="307" spans="1:13" x14ac:dyDescent="0.35">
      <c r="A307" s="540"/>
      <c r="B307" s="296"/>
      <c r="C307" s="564"/>
      <c r="D307" s="296"/>
      <c r="E307" s="541"/>
      <c r="F307" s="541"/>
      <c r="G307" s="563"/>
      <c r="H307" s="296"/>
      <c r="I307" s="558"/>
      <c r="J307" s="296"/>
      <c r="K307" s="296"/>
      <c r="L307" s="296"/>
      <c r="M307" s="554"/>
    </row>
    <row r="308" spans="1:13" ht="6.75" customHeight="1" x14ac:dyDescent="0.35">
      <c r="A308" s="546"/>
      <c r="B308" s="547"/>
      <c r="C308" s="548"/>
      <c r="D308" s="548"/>
      <c r="E308" s="549"/>
      <c r="F308" s="550"/>
      <c r="G308" s="551"/>
      <c r="H308" s="547"/>
      <c r="I308" s="552"/>
      <c r="J308" s="552"/>
      <c r="K308" s="296"/>
      <c r="L308" s="547"/>
      <c r="M308" s="552"/>
    </row>
    <row r="309" spans="1:13" x14ac:dyDescent="0.35">
      <c r="A309" s="540"/>
      <c r="B309" s="296"/>
      <c r="C309" s="564"/>
      <c r="D309" s="296"/>
      <c r="E309" s="541"/>
      <c r="F309" s="541"/>
      <c r="G309" s="563"/>
      <c r="H309" s="296"/>
      <c r="I309" s="565"/>
      <c r="J309" s="296"/>
      <c r="K309" s="566"/>
      <c r="L309" s="296"/>
      <c r="M309" s="554"/>
    </row>
    <row r="310" spans="1:13" x14ac:dyDescent="0.35">
      <c r="A310" s="540"/>
      <c r="B310" s="296"/>
      <c r="C310" s="564"/>
      <c r="D310" s="296"/>
      <c r="E310" s="541"/>
      <c r="F310" s="541"/>
      <c r="G310" s="296"/>
      <c r="H310" s="296"/>
      <c r="I310" s="558"/>
      <c r="J310" s="296"/>
      <c r="K310" s="566"/>
      <c r="L310" s="296"/>
      <c r="M310" s="554"/>
    </row>
    <row r="311" spans="1:13" ht="6.75" customHeight="1" x14ac:dyDescent="0.35">
      <c r="A311" s="546"/>
      <c r="B311" s="547"/>
      <c r="C311" s="548"/>
      <c r="D311" s="548"/>
      <c r="E311" s="549"/>
      <c r="F311" s="550"/>
      <c r="G311" s="551"/>
      <c r="H311" s="547"/>
      <c r="I311" s="552"/>
      <c r="J311" s="296"/>
      <c r="K311" s="296"/>
      <c r="L311" s="547"/>
      <c r="M311" s="552"/>
    </row>
    <row r="312" spans="1:13" x14ac:dyDescent="0.35">
      <c r="A312" s="540"/>
      <c r="B312" s="296"/>
      <c r="C312" s="564"/>
      <c r="D312" s="296"/>
      <c r="E312" s="541"/>
      <c r="F312" s="541"/>
      <c r="G312" s="296"/>
      <c r="H312" s="296"/>
      <c r="I312" s="558"/>
      <c r="J312" s="296"/>
      <c r="K312" s="566"/>
      <c r="L312" s="296"/>
      <c r="M312" s="554"/>
    </row>
    <row r="313" spans="1:13" x14ac:dyDescent="0.35">
      <c r="A313" s="540"/>
      <c r="B313" s="296"/>
      <c r="C313" s="564"/>
      <c r="D313" s="296"/>
      <c r="E313" s="541"/>
      <c r="F313" s="541"/>
      <c r="G313" s="296"/>
      <c r="H313" s="296"/>
      <c r="I313" s="558"/>
      <c r="J313" s="296"/>
      <c r="K313" s="566"/>
      <c r="L313" s="296"/>
      <c r="M313" s="554"/>
    </row>
    <row r="314" spans="1:13" ht="6.75" customHeight="1" x14ac:dyDescent="0.35">
      <c r="A314" s="546"/>
      <c r="B314" s="547"/>
      <c r="C314" s="548"/>
      <c r="D314" s="548"/>
      <c r="E314" s="549"/>
      <c r="F314" s="550"/>
      <c r="G314" s="551"/>
      <c r="H314" s="547"/>
      <c r="I314" s="552"/>
      <c r="J314" s="296"/>
      <c r="K314" s="296"/>
      <c r="L314" s="547"/>
      <c r="M314" s="552"/>
    </row>
    <row r="315" spans="1:13" x14ac:dyDescent="0.35">
      <c r="A315" s="540"/>
      <c r="B315" s="296"/>
      <c r="C315" s="564"/>
      <c r="D315" s="296"/>
      <c r="E315" s="541"/>
      <c r="F315" s="541"/>
      <c r="G315" s="296"/>
      <c r="H315" s="296"/>
      <c r="I315" s="558"/>
      <c r="J315" s="296"/>
      <c r="K315" s="566"/>
      <c r="L315" s="296"/>
      <c r="M315" s="554"/>
    </row>
    <row r="316" spans="1:13" x14ac:dyDescent="0.35">
      <c r="A316" s="540"/>
      <c r="B316" s="296"/>
      <c r="C316" s="564"/>
      <c r="D316" s="296"/>
      <c r="E316" s="541"/>
      <c r="F316" s="541"/>
      <c r="G316" s="296"/>
      <c r="H316" s="296"/>
      <c r="I316" s="558"/>
      <c r="J316" s="296"/>
      <c r="K316" s="566"/>
      <c r="L316" s="296"/>
      <c r="M316" s="554"/>
    </row>
    <row r="317" spans="1:13" ht="6.75" customHeight="1" x14ac:dyDescent="0.35">
      <c r="A317" s="546"/>
      <c r="B317" s="547"/>
      <c r="C317" s="548"/>
      <c r="D317" s="548"/>
      <c r="E317" s="549"/>
      <c r="F317" s="550"/>
      <c r="G317" s="551"/>
      <c r="H317" s="547"/>
      <c r="I317" s="552"/>
      <c r="J317" s="296"/>
      <c r="K317" s="296"/>
      <c r="L317" s="547"/>
      <c r="M317" s="552"/>
    </row>
    <row r="318" spans="1:13" x14ac:dyDescent="0.35">
      <c r="A318" s="540"/>
      <c r="B318" s="296"/>
      <c r="C318" s="564"/>
      <c r="D318" s="296"/>
      <c r="E318" s="541"/>
      <c r="F318" s="541"/>
      <c r="G318" s="296"/>
      <c r="H318" s="296"/>
      <c r="I318" s="558"/>
      <c r="J318" s="296"/>
      <c r="K318" s="566"/>
      <c r="L318" s="296"/>
      <c r="M318" s="554"/>
    </row>
    <row r="319" spans="1:13" x14ac:dyDescent="0.35">
      <c r="A319" s="540"/>
      <c r="B319" s="296"/>
      <c r="C319" s="564"/>
      <c r="D319" s="296"/>
      <c r="E319" s="541"/>
      <c r="F319" s="541"/>
      <c r="G319" s="296"/>
      <c r="H319" s="296"/>
      <c r="I319" s="558"/>
      <c r="J319" s="296"/>
      <c r="K319" s="566"/>
      <c r="L319" s="296"/>
      <c r="M319" s="554"/>
    </row>
    <row r="320" spans="1:13" ht="6.75" customHeight="1" x14ac:dyDescent="0.35">
      <c r="A320" s="546"/>
      <c r="B320" s="547"/>
      <c r="C320" s="548"/>
      <c r="D320" s="548"/>
      <c r="E320" s="549"/>
      <c r="F320" s="550"/>
      <c r="G320" s="551"/>
      <c r="H320" s="547"/>
      <c r="I320" s="552"/>
      <c r="J320" s="296"/>
      <c r="K320" s="296"/>
      <c r="L320" s="547"/>
      <c r="M320" s="552"/>
    </row>
    <row r="321" spans="1:13" x14ac:dyDescent="0.35">
      <c r="A321" s="540"/>
      <c r="B321" s="296"/>
      <c r="C321" s="564"/>
      <c r="D321" s="296"/>
      <c r="E321" s="541"/>
      <c r="F321" s="541"/>
      <c r="G321" s="296"/>
      <c r="H321" s="296"/>
      <c r="I321" s="554"/>
      <c r="J321" s="296"/>
      <c r="K321" s="566"/>
      <c r="L321" s="296"/>
      <c r="M321" s="554"/>
    </row>
    <row r="322" spans="1:13" x14ac:dyDescent="0.35">
      <c r="A322" s="540"/>
      <c r="B322" s="296"/>
      <c r="C322" s="567"/>
      <c r="D322" s="296"/>
      <c r="E322" s="541"/>
      <c r="F322" s="541"/>
      <c r="G322" s="296"/>
      <c r="H322" s="296"/>
      <c r="I322" s="554"/>
      <c r="J322" s="296"/>
      <c r="K322" s="566"/>
      <c r="L322" s="296"/>
      <c r="M322" s="554"/>
    </row>
    <row r="323" spans="1:13" x14ac:dyDescent="0.35">
      <c r="A323" s="540">
        <f t="shared" ref="A323" si="0">+A322+1</f>
        <v>1</v>
      </c>
      <c r="B323" s="296"/>
      <c r="C323" s="567"/>
      <c r="D323" s="296" t="s">
        <v>186</v>
      </c>
      <c r="E323" s="541"/>
      <c r="F323" s="541"/>
      <c r="G323" s="296"/>
      <c r="H323" s="296"/>
      <c r="I323" s="554"/>
      <c r="J323" s="296"/>
      <c r="K323" s="566"/>
      <c r="L323" s="296"/>
      <c r="M323" s="554"/>
    </row>
    <row r="324" spans="1:13" ht="15" thickBot="1" x14ac:dyDescent="0.4">
      <c r="A324" s="568"/>
      <c r="B324" s="569"/>
      <c r="C324" s="570"/>
      <c r="D324" s="569"/>
      <c r="E324" s="571"/>
      <c r="F324" s="571"/>
      <c r="G324" s="569"/>
      <c r="H324" s="569"/>
      <c r="I324" s="572"/>
      <c r="J324" s="569"/>
      <c r="K324" s="573"/>
      <c r="L324" s="569"/>
      <c r="M324" s="572"/>
    </row>
    <row r="329" spans="1:13" x14ac:dyDescent="0.35">
      <c r="I329" s="375">
        <f>11.823+8.292+3.866+6.557+5.783+5.946</f>
        <v>42.267000000000003</v>
      </c>
    </row>
    <row r="330" spans="1:13" x14ac:dyDescent="0.35">
      <c r="I330" s="375">
        <v>6.6219999999999999</v>
      </c>
    </row>
    <row r="331" spans="1:13" x14ac:dyDescent="0.35">
      <c r="I331" s="375">
        <f>SUM(I329:I330)</f>
        <v>48.889000000000003</v>
      </c>
    </row>
  </sheetData>
  <mergeCells count="4">
    <mergeCell ref="A1:M1"/>
    <mergeCell ref="A2:M2"/>
    <mergeCell ref="A3:H3"/>
    <mergeCell ref="I3:M3"/>
  </mergeCells>
  <conditionalFormatting sqref="C9">
    <cfRule type="duplicateValues" dxfId="450" priority="69"/>
    <cfRule type="duplicateValues" dxfId="449" priority="68"/>
    <cfRule type="duplicateValues" dxfId="448" priority="70"/>
    <cfRule type="duplicateValues" dxfId="447" priority="71"/>
    <cfRule type="duplicateValues" dxfId="446" priority="72"/>
  </conditionalFormatting>
  <conditionalFormatting sqref="C10:C11 C18">
    <cfRule type="duplicateValues" dxfId="445" priority="73"/>
    <cfRule type="duplicateValues" dxfId="444" priority="74"/>
    <cfRule type="duplicateValues" dxfId="443" priority="75"/>
    <cfRule type="duplicateValues" dxfId="442" priority="76"/>
    <cfRule type="duplicateValues" dxfId="441" priority="78"/>
  </conditionalFormatting>
  <conditionalFormatting sqref="C12">
    <cfRule type="duplicateValues" dxfId="440" priority="63"/>
    <cfRule type="duplicateValues" dxfId="439" priority="64"/>
    <cfRule type="duplicateValues" dxfId="438" priority="65"/>
    <cfRule type="duplicateValues" dxfId="437" priority="66"/>
    <cfRule type="duplicateValues" dxfId="436" priority="67"/>
  </conditionalFormatting>
  <conditionalFormatting sqref="C13">
    <cfRule type="duplicateValues" dxfId="435" priority="58"/>
    <cfRule type="duplicateValues" dxfId="434" priority="59"/>
    <cfRule type="duplicateValues" dxfId="433" priority="60"/>
    <cfRule type="duplicateValues" dxfId="432" priority="62"/>
    <cfRule type="duplicateValues" dxfId="431" priority="61"/>
  </conditionalFormatting>
  <conditionalFormatting sqref="C14:C15">
    <cfRule type="duplicateValues" dxfId="430" priority="57"/>
    <cfRule type="duplicateValues" dxfId="429" priority="56"/>
    <cfRule type="duplicateValues" dxfId="428" priority="55"/>
    <cfRule type="duplicateValues" dxfId="427" priority="54"/>
    <cfRule type="duplicateValues" dxfId="426" priority="53"/>
  </conditionalFormatting>
  <conditionalFormatting sqref="C16">
    <cfRule type="duplicateValues" dxfId="425" priority="52"/>
    <cfRule type="duplicateValues" dxfId="424" priority="51"/>
    <cfRule type="duplicateValues" dxfId="423" priority="48"/>
    <cfRule type="duplicateValues" dxfId="422" priority="49"/>
    <cfRule type="duplicateValues" dxfId="421" priority="50"/>
  </conditionalFormatting>
  <conditionalFormatting sqref="C17">
    <cfRule type="duplicateValues" dxfId="420" priority="81"/>
    <cfRule type="duplicateValues" dxfId="419" priority="80"/>
    <cfRule type="duplicateValues" dxfId="418" priority="79"/>
    <cfRule type="duplicateValues" dxfId="417" priority="82"/>
    <cfRule type="duplicateValues" dxfId="416" priority="83"/>
  </conditionalFormatting>
  <conditionalFormatting sqref="C18">
    <cfRule type="duplicateValues" dxfId="415" priority="77"/>
  </conditionalFormatting>
  <conditionalFormatting sqref="C19">
    <cfRule type="duplicateValues" dxfId="414" priority="43"/>
    <cfRule type="duplicateValues" dxfId="413" priority="44"/>
    <cfRule type="duplicateValues" dxfId="412" priority="46"/>
    <cfRule type="duplicateValues" dxfId="411" priority="47"/>
    <cfRule type="duplicateValues" dxfId="410" priority="45"/>
  </conditionalFormatting>
  <conditionalFormatting sqref="C20">
    <cfRule type="duplicateValues" dxfId="409" priority="38"/>
    <cfRule type="duplicateValues" dxfId="408" priority="39"/>
    <cfRule type="duplicateValues" dxfId="407" priority="40"/>
    <cfRule type="duplicateValues" dxfId="406" priority="41"/>
    <cfRule type="duplicateValues" dxfId="405" priority="42"/>
  </conditionalFormatting>
  <conditionalFormatting sqref="C21">
    <cfRule type="duplicateValues" dxfId="404" priority="459"/>
  </conditionalFormatting>
  <conditionalFormatting sqref="C22">
    <cfRule type="duplicateValues" dxfId="403" priority="36"/>
  </conditionalFormatting>
  <conditionalFormatting sqref="C22:C23">
    <cfRule type="duplicateValues" dxfId="402" priority="37"/>
    <cfRule type="duplicateValues" dxfId="401" priority="32"/>
    <cfRule type="duplicateValues" dxfId="400" priority="33"/>
    <cfRule type="duplicateValues" dxfId="399" priority="34"/>
  </conditionalFormatting>
  <conditionalFormatting sqref="C23">
    <cfRule type="duplicateValues" dxfId="398" priority="35"/>
  </conditionalFormatting>
  <conditionalFormatting sqref="C24">
    <cfRule type="duplicateValues" dxfId="397" priority="454"/>
    <cfRule type="duplicateValues" dxfId="396" priority="456"/>
  </conditionalFormatting>
  <conditionalFormatting sqref="C25">
    <cfRule type="duplicateValues" dxfId="395" priority="26"/>
    <cfRule type="duplicateValues" dxfId="394" priority="27"/>
    <cfRule type="duplicateValues" dxfId="393" priority="29"/>
    <cfRule type="duplicateValues" dxfId="392" priority="28"/>
    <cfRule type="duplicateValues" dxfId="391" priority="25"/>
  </conditionalFormatting>
  <conditionalFormatting sqref="C26">
    <cfRule type="duplicateValues" dxfId="390" priority="453"/>
    <cfRule type="duplicateValues" dxfId="389" priority="450"/>
  </conditionalFormatting>
  <conditionalFormatting sqref="C27">
    <cfRule type="duplicateValues" dxfId="388" priority="21"/>
    <cfRule type="duplicateValues" dxfId="387" priority="24"/>
    <cfRule type="duplicateValues" dxfId="386" priority="20"/>
    <cfRule type="duplicateValues" dxfId="385" priority="22"/>
    <cfRule type="duplicateValues" dxfId="384" priority="23"/>
  </conditionalFormatting>
  <conditionalFormatting sqref="C28">
    <cfRule type="duplicateValues" dxfId="383" priority="12"/>
    <cfRule type="duplicateValues" dxfId="382" priority="15"/>
    <cfRule type="duplicateValues" dxfId="381" priority="13"/>
    <cfRule type="duplicateValues" dxfId="380" priority="14"/>
    <cfRule type="duplicateValues" dxfId="379" priority="16"/>
  </conditionalFormatting>
  <conditionalFormatting sqref="C29:C30">
    <cfRule type="duplicateValues" dxfId="378" priority="500"/>
  </conditionalFormatting>
  <conditionalFormatting sqref="C31">
    <cfRule type="duplicateValues" dxfId="377" priority="496"/>
  </conditionalFormatting>
  <conditionalFormatting sqref="C32">
    <cfRule type="duplicateValues" dxfId="376" priority="8"/>
    <cfRule type="duplicateValues" dxfId="375" priority="9"/>
    <cfRule type="duplicateValues" dxfId="374" priority="10"/>
    <cfRule type="duplicateValues" dxfId="373" priority="7"/>
    <cfRule type="duplicateValues" dxfId="372" priority="11"/>
  </conditionalFormatting>
  <conditionalFormatting sqref="C33">
    <cfRule type="duplicateValues" dxfId="371" priority="3"/>
    <cfRule type="duplicateValues" dxfId="370" priority="4"/>
    <cfRule type="duplicateValues" dxfId="369" priority="5"/>
    <cfRule type="duplicateValues" dxfId="368" priority="2"/>
    <cfRule type="duplicateValues" dxfId="367" priority="1"/>
  </conditionalFormatting>
  <conditionalFormatting sqref="C34:C35">
    <cfRule type="duplicateValues" dxfId="366" priority="6"/>
  </conditionalFormatting>
  <conditionalFormatting sqref="C36:C41">
    <cfRule type="duplicateValues" dxfId="365" priority="491"/>
  </conditionalFormatting>
  <conditionalFormatting sqref="C42">
    <cfRule type="duplicateValues" dxfId="364" priority="490"/>
    <cfRule type="duplicateValues" dxfId="363" priority="489"/>
  </conditionalFormatting>
  <conditionalFormatting sqref="C43:C49 C51:C52">
    <cfRule type="duplicateValues" dxfId="362" priority="447"/>
    <cfRule type="duplicateValues" dxfId="361" priority="448"/>
    <cfRule type="duplicateValues" dxfId="360" priority="449"/>
  </conditionalFormatting>
  <conditionalFormatting sqref="C50">
    <cfRule type="duplicateValues" dxfId="359" priority="335"/>
    <cfRule type="duplicateValues" dxfId="358" priority="336"/>
    <cfRule type="duplicateValues" dxfId="357" priority="337"/>
    <cfRule type="duplicateValues" dxfId="356" priority="334"/>
    <cfRule type="duplicateValues" dxfId="355" priority="333"/>
  </conditionalFormatting>
  <conditionalFormatting sqref="C53:C55">
    <cfRule type="duplicateValues" dxfId="354" priority="487"/>
    <cfRule type="duplicateValues" dxfId="353" priority="488"/>
  </conditionalFormatting>
  <conditionalFormatting sqref="C56">
    <cfRule type="duplicateValues" dxfId="352" priority="486"/>
  </conditionalFormatting>
  <conditionalFormatting sqref="C57">
    <cfRule type="duplicateValues" dxfId="351" priority="485"/>
  </conditionalFormatting>
  <conditionalFormatting sqref="C58">
    <cfRule type="duplicateValues" dxfId="350" priority="484"/>
  </conditionalFormatting>
  <conditionalFormatting sqref="C59:C61">
    <cfRule type="duplicateValues" dxfId="349" priority="483"/>
  </conditionalFormatting>
  <conditionalFormatting sqref="C62">
    <cfRule type="duplicateValues" dxfId="348" priority="482"/>
  </conditionalFormatting>
  <conditionalFormatting sqref="C63">
    <cfRule type="duplicateValues" dxfId="347" priority="481"/>
  </conditionalFormatting>
  <conditionalFormatting sqref="C64">
    <cfRule type="duplicateValues" dxfId="346" priority="480"/>
  </conditionalFormatting>
  <conditionalFormatting sqref="C65:C67">
    <cfRule type="duplicateValues" dxfId="345" priority="479"/>
    <cfRule type="duplicateValues" dxfId="344" priority="478"/>
  </conditionalFormatting>
  <conditionalFormatting sqref="C68:C69">
    <cfRule type="duplicateValues" dxfId="343" priority="477"/>
  </conditionalFormatting>
  <conditionalFormatting sqref="C70">
    <cfRule type="duplicateValues" dxfId="342" priority="476"/>
  </conditionalFormatting>
  <conditionalFormatting sqref="C71:C73">
    <cfRule type="duplicateValues" dxfId="341" priority="475"/>
  </conditionalFormatting>
  <conditionalFormatting sqref="C74">
    <cfRule type="duplicateValues" dxfId="340" priority="474"/>
  </conditionalFormatting>
  <conditionalFormatting sqref="C75">
    <cfRule type="duplicateValues" dxfId="339" priority="473"/>
  </conditionalFormatting>
  <conditionalFormatting sqref="C76">
    <cfRule type="duplicateValues" dxfId="338" priority="472"/>
  </conditionalFormatting>
  <conditionalFormatting sqref="C77 C79">
    <cfRule type="duplicateValues" dxfId="337" priority="471"/>
  </conditionalFormatting>
  <conditionalFormatting sqref="C78">
    <cfRule type="duplicateValues" dxfId="336" priority="346"/>
    <cfRule type="duplicateValues" dxfId="335" priority="345"/>
    <cfRule type="duplicateValues" dxfId="334" priority="347"/>
    <cfRule type="duplicateValues" dxfId="333" priority="348"/>
    <cfRule type="duplicateValues" dxfId="332" priority="349"/>
  </conditionalFormatting>
  <conditionalFormatting sqref="C80:C82">
    <cfRule type="duplicateValues" dxfId="331" priority="470"/>
  </conditionalFormatting>
  <conditionalFormatting sqref="C83:C85">
    <cfRule type="duplicateValues" dxfId="330" priority="469"/>
  </conditionalFormatting>
  <conditionalFormatting sqref="C86:C87">
    <cfRule type="duplicateValues" dxfId="329" priority="468"/>
  </conditionalFormatting>
  <conditionalFormatting sqref="C88:C89">
    <cfRule type="duplicateValues" dxfId="328" priority="504"/>
  </conditionalFormatting>
  <conditionalFormatting sqref="C90:C91">
    <cfRule type="duplicateValues" dxfId="327" priority="467"/>
  </conditionalFormatting>
  <conditionalFormatting sqref="C92:C95">
    <cfRule type="duplicateValues" dxfId="326" priority="466"/>
  </conditionalFormatting>
  <conditionalFormatting sqref="C96">
    <cfRule type="duplicateValues" dxfId="325" priority="465"/>
  </conditionalFormatting>
  <conditionalFormatting sqref="C97">
    <cfRule type="duplicateValues" dxfId="324" priority="357"/>
    <cfRule type="duplicateValues" dxfId="323" priority="361"/>
    <cfRule type="duplicateValues" dxfId="322" priority="360"/>
    <cfRule type="duplicateValues" dxfId="321" priority="359"/>
    <cfRule type="duplicateValues" dxfId="320" priority="358"/>
  </conditionalFormatting>
  <conditionalFormatting sqref="C98">
    <cfRule type="duplicateValues" dxfId="319" priority="464"/>
  </conditionalFormatting>
  <conditionalFormatting sqref="C99:C107">
    <cfRule type="duplicateValues" dxfId="318" priority="463"/>
  </conditionalFormatting>
  <conditionalFormatting sqref="C108 C110">
    <cfRule type="duplicateValues" dxfId="317" priority="461"/>
  </conditionalFormatting>
  <conditionalFormatting sqref="C109">
    <cfRule type="duplicateValues" dxfId="316" priority="462"/>
  </conditionalFormatting>
  <conditionalFormatting sqref="C111:C296">
    <cfRule type="duplicateValues" dxfId="315" priority="174"/>
    <cfRule type="duplicateValues" dxfId="314" priority="175"/>
    <cfRule type="duplicateValues" dxfId="313" priority="176"/>
    <cfRule type="duplicateValues" dxfId="312" priority="177"/>
    <cfRule type="duplicateValues" dxfId="311" priority="178"/>
    <cfRule type="duplicateValues" dxfId="310" priority="179"/>
  </conditionalFormatting>
  <conditionalFormatting sqref="C297">
    <cfRule type="duplicateValues" dxfId="309" priority="246"/>
    <cfRule type="duplicateValues" dxfId="308" priority="243"/>
    <cfRule type="duplicateValues" dxfId="307" priority="244"/>
    <cfRule type="duplicateValues" dxfId="306" priority="245"/>
    <cfRule type="duplicateValues" dxfId="305" priority="247"/>
  </conditionalFormatting>
  <conditionalFormatting sqref="C298:C304 C306:C307">
    <cfRule type="duplicateValues" dxfId="304" priority="238"/>
    <cfRule type="duplicateValues" dxfId="303" priority="239"/>
    <cfRule type="duplicateValues" dxfId="302" priority="242"/>
    <cfRule type="duplicateValues" dxfId="301" priority="241"/>
    <cfRule type="duplicateValues" dxfId="300" priority="240"/>
  </conditionalFormatting>
  <conditionalFormatting sqref="C305">
    <cfRule type="duplicateValues" dxfId="299" priority="234"/>
    <cfRule type="duplicateValues" dxfId="298" priority="235"/>
    <cfRule type="duplicateValues" dxfId="297" priority="231"/>
    <cfRule type="duplicateValues" dxfId="296" priority="232"/>
    <cfRule type="duplicateValues" dxfId="295" priority="233"/>
  </conditionalFormatting>
  <conditionalFormatting sqref="C308">
    <cfRule type="duplicateValues" dxfId="294" priority="219"/>
    <cfRule type="duplicateValues" dxfId="293" priority="220"/>
    <cfRule type="duplicateValues" dxfId="292" priority="221"/>
    <cfRule type="duplicateValues" dxfId="291" priority="222"/>
    <cfRule type="duplicateValues" dxfId="290" priority="223"/>
  </conditionalFormatting>
  <conditionalFormatting sqref="C309:C310">
    <cfRule type="duplicateValues" dxfId="289" priority="189"/>
    <cfRule type="duplicateValues" dxfId="288" priority="190"/>
    <cfRule type="duplicateValues" dxfId="287" priority="191"/>
    <cfRule type="duplicateValues" dxfId="286" priority="188"/>
    <cfRule type="duplicateValues" dxfId="285" priority="187"/>
  </conditionalFormatting>
  <conditionalFormatting sqref="C311">
    <cfRule type="duplicateValues" dxfId="284" priority="203"/>
    <cfRule type="duplicateValues" dxfId="283" priority="202"/>
    <cfRule type="duplicateValues" dxfId="282" priority="201"/>
    <cfRule type="duplicateValues" dxfId="281" priority="199"/>
    <cfRule type="duplicateValues" dxfId="280" priority="200"/>
  </conditionalFormatting>
  <conditionalFormatting sqref="C312:C313">
    <cfRule type="duplicateValues" dxfId="279" priority="185"/>
    <cfRule type="duplicateValues" dxfId="278" priority="186"/>
    <cfRule type="duplicateValues" dxfId="277" priority="182"/>
    <cfRule type="duplicateValues" dxfId="276" priority="183"/>
    <cfRule type="duplicateValues" dxfId="275" priority="184"/>
  </conditionalFormatting>
  <conditionalFormatting sqref="C314">
    <cfRule type="duplicateValues" dxfId="274" priority="162"/>
    <cfRule type="duplicateValues" dxfId="273" priority="160"/>
    <cfRule type="duplicateValues" dxfId="272" priority="161"/>
    <cfRule type="duplicateValues" dxfId="271" priority="163"/>
    <cfRule type="duplicateValues" dxfId="270" priority="164"/>
  </conditionalFormatting>
  <conditionalFormatting sqref="C315">
    <cfRule type="duplicateValues" dxfId="269" priority="167"/>
    <cfRule type="duplicateValues" dxfId="268" priority="168"/>
    <cfRule type="duplicateValues" dxfId="267" priority="169"/>
    <cfRule type="duplicateValues" dxfId="266" priority="170"/>
    <cfRule type="duplicateValues" dxfId="265" priority="171"/>
  </conditionalFormatting>
  <conditionalFormatting sqref="C316">
    <cfRule type="duplicateValues" dxfId="264" priority="148"/>
    <cfRule type="duplicateValues" dxfId="263" priority="152"/>
    <cfRule type="duplicateValues" dxfId="262" priority="151"/>
    <cfRule type="duplicateValues" dxfId="261" priority="150"/>
    <cfRule type="duplicateValues" dxfId="260" priority="149"/>
  </conditionalFormatting>
  <conditionalFormatting sqref="C317">
    <cfRule type="duplicateValues" dxfId="259" priority="134"/>
    <cfRule type="duplicateValues" dxfId="258" priority="137"/>
    <cfRule type="duplicateValues" dxfId="257" priority="138"/>
    <cfRule type="duplicateValues" dxfId="256" priority="135"/>
    <cfRule type="duplicateValues" dxfId="255" priority="136"/>
  </conditionalFormatting>
  <conditionalFormatting sqref="C318">
    <cfRule type="duplicateValues" dxfId="254" priority="145"/>
    <cfRule type="duplicateValues" dxfId="253" priority="141"/>
    <cfRule type="duplicateValues" dxfId="252" priority="142"/>
    <cfRule type="duplicateValues" dxfId="251" priority="143"/>
    <cfRule type="duplicateValues" dxfId="250" priority="144"/>
  </conditionalFormatting>
  <conditionalFormatting sqref="C319">
    <cfRule type="duplicateValues" dxfId="249" priority="126"/>
    <cfRule type="duplicateValues" dxfId="248" priority="123"/>
    <cfRule type="duplicateValues" dxfId="247" priority="122"/>
    <cfRule type="duplicateValues" dxfId="246" priority="125"/>
    <cfRule type="duplicateValues" dxfId="245" priority="124"/>
  </conditionalFormatting>
  <conditionalFormatting sqref="C320">
    <cfRule type="duplicateValues" dxfId="244" priority="113"/>
    <cfRule type="duplicateValues" dxfId="243" priority="116"/>
    <cfRule type="duplicateValues" dxfId="242" priority="117"/>
    <cfRule type="duplicateValues" dxfId="241" priority="115"/>
    <cfRule type="duplicateValues" dxfId="240" priority="114"/>
  </conditionalFormatting>
  <conditionalFormatting sqref="C321">
    <cfRule type="duplicateValues" dxfId="239" priority="104"/>
    <cfRule type="duplicateValues" dxfId="238" priority="105"/>
    <cfRule type="duplicateValues" dxfId="237" priority="101"/>
    <cfRule type="duplicateValues" dxfId="236" priority="102"/>
    <cfRule type="duplicateValues" dxfId="235" priority="103"/>
  </conditionalFormatting>
  <conditionalFormatting sqref="C322:C324">
    <cfRule type="duplicateValues" dxfId="234" priority="507"/>
    <cfRule type="duplicateValues" dxfId="233" priority="508"/>
    <cfRule type="duplicateValues" dxfId="232" priority="506"/>
  </conditionalFormatting>
  <conditionalFormatting sqref="C322:C1048576 C98:C110 C79:C96 C51:C77 C21 C4:C8 C24 C26 C29:C31 C36:C49">
    <cfRule type="duplicateValues" dxfId="231" priority="505"/>
  </conditionalFormatting>
  <conditionalFormatting sqref="C325:C1048576 C4">
    <cfRule type="duplicateValues" dxfId="230" priority="503"/>
  </conditionalFormatting>
  <conditionalFormatting sqref="C325:C1048576 C29:C31 C53:C77 C98:C110 C79:C96 C4:C8 C36:C42">
    <cfRule type="duplicateValues" dxfId="229" priority="460"/>
  </conditionalFormatting>
  <conditionalFormatting sqref="C325:C1048576 C98:C110 C79:C96 C51:C77 C21 C4:C8 C24 C26 C29:C31 C36:C49">
    <cfRule type="duplicateValues" dxfId="228" priority="445"/>
    <cfRule type="duplicateValues" dxfId="227" priority="444"/>
    <cfRule type="duplicateValues" dxfId="226" priority="446"/>
  </conditionalFormatting>
  <conditionalFormatting sqref="C325:C1048576">
    <cfRule type="duplicateValues" dxfId="225" priority="502"/>
  </conditionalFormatting>
  <conditionalFormatting sqref="D50">
    <cfRule type="duplicateValues" dxfId="224" priority="332"/>
    <cfRule type="duplicateValues" dxfId="223" priority="330"/>
    <cfRule type="duplicateValues" dxfId="222" priority="329"/>
    <cfRule type="duplicateValues" dxfId="221" priority="328"/>
    <cfRule type="duplicateValues" dxfId="220" priority="331"/>
  </conditionalFormatting>
  <conditionalFormatting sqref="D78">
    <cfRule type="duplicateValues" dxfId="219" priority="343"/>
    <cfRule type="duplicateValues" dxfId="218" priority="344"/>
    <cfRule type="duplicateValues" dxfId="217" priority="340"/>
    <cfRule type="duplicateValues" dxfId="216" priority="341"/>
    <cfRule type="duplicateValues" dxfId="215" priority="342"/>
  </conditionalFormatting>
  <conditionalFormatting sqref="D97">
    <cfRule type="duplicateValues" dxfId="214" priority="354"/>
    <cfRule type="duplicateValues" dxfId="213" priority="353"/>
    <cfRule type="duplicateValues" dxfId="212" priority="352"/>
    <cfRule type="duplicateValues" dxfId="211" priority="356"/>
    <cfRule type="duplicateValues" dxfId="210" priority="355"/>
  </conditionalFormatting>
  <conditionalFormatting sqref="D118">
    <cfRule type="duplicateValues" dxfId="209" priority="362"/>
    <cfRule type="duplicateValues" dxfId="208" priority="365"/>
    <cfRule type="duplicateValues" dxfId="207" priority="364"/>
    <cfRule type="duplicateValues" dxfId="206" priority="363"/>
    <cfRule type="duplicateValues" dxfId="205" priority="366"/>
  </conditionalFormatting>
  <conditionalFormatting sqref="D131">
    <cfRule type="duplicateValues" dxfId="204" priority="373"/>
    <cfRule type="duplicateValues" dxfId="203" priority="369"/>
    <cfRule type="duplicateValues" dxfId="202" priority="370"/>
    <cfRule type="duplicateValues" dxfId="201" priority="371"/>
    <cfRule type="duplicateValues" dxfId="200" priority="372"/>
  </conditionalFormatting>
  <conditionalFormatting sqref="D143">
    <cfRule type="duplicateValues" dxfId="199" priority="378"/>
    <cfRule type="duplicateValues" dxfId="198" priority="377"/>
    <cfRule type="duplicateValues" dxfId="197" priority="376"/>
    <cfRule type="duplicateValues" dxfId="196" priority="380"/>
    <cfRule type="duplicateValues" dxfId="195" priority="379"/>
  </conditionalFormatting>
  <conditionalFormatting sqref="D163">
    <cfRule type="duplicateValues" dxfId="194" priority="383"/>
    <cfRule type="duplicateValues" dxfId="193" priority="386"/>
    <cfRule type="duplicateValues" dxfId="192" priority="387"/>
    <cfRule type="duplicateValues" dxfId="191" priority="385"/>
    <cfRule type="duplicateValues" dxfId="190" priority="384"/>
  </conditionalFormatting>
  <conditionalFormatting sqref="D179">
    <cfRule type="duplicateValues" dxfId="189" priority="406"/>
    <cfRule type="duplicateValues" dxfId="188" priority="405"/>
    <cfRule type="duplicateValues" dxfId="187" priority="404"/>
    <cfRule type="duplicateValues" dxfId="186" priority="408"/>
    <cfRule type="duplicateValues" dxfId="185" priority="407"/>
  </conditionalFormatting>
  <conditionalFormatting sqref="D187">
    <cfRule type="duplicateValues" dxfId="184" priority="411"/>
    <cfRule type="duplicateValues" dxfId="183" priority="412"/>
    <cfRule type="duplicateValues" dxfId="182" priority="413"/>
    <cfRule type="duplicateValues" dxfId="181" priority="415"/>
    <cfRule type="duplicateValues" dxfId="180" priority="414"/>
  </conditionalFormatting>
  <conditionalFormatting sqref="D205">
    <cfRule type="duplicateValues" dxfId="179" priority="422"/>
    <cfRule type="duplicateValues" dxfId="178" priority="419"/>
    <cfRule type="duplicateValues" dxfId="177" priority="418"/>
    <cfRule type="duplicateValues" dxfId="176" priority="420"/>
    <cfRule type="duplicateValues" dxfId="175" priority="421"/>
  </conditionalFormatting>
  <conditionalFormatting sqref="D228">
    <cfRule type="duplicateValues" dxfId="174" priority="429"/>
    <cfRule type="duplicateValues" dxfId="173" priority="425"/>
    <cfRule type="duplicateValues" dxfId="172" priority="428"/>
    <cfRule type="duplicateValues" dxfId="171" priority="427"/>
    <cfRule type="duplicateValues" dxfId="170" priority="426"/>
  </conditionalFormatting>
  <conditionalFormatting sqref="D258">
    <cfRule type="duplicateValues" dxfId="169" priority="397"/>
    <cfRule type="duplicateValues" dxfId="168" priority="400"/>
    <cfRule type="duplicateValues" dxfId="167" priority="401"/>
    <cfRule type="duplicateValues" dxfId="166" priority="398"/>
    <cfRule type="duplicateValues" dxfId="165" priority="399"/>
  </conditionalFormatting>
  <conditionalFormatting sqref="D268">
    <cfRule type="duplicateValues" dxfId="164" priority="393"/>
    <cfRule type="duplicateValues" dxfId="163" priority="394"/>
    <cfRule type="duplicateValues" dxfId="162" priority="391"/>
    <cfRule type="duplicateValues" dxfId="161" priority="390"/>
    <cfRule type="duplicateValues" dxfId="160" priority="392"/>
  </conditionalFormatting>
  <conditionalFormatting sqref="D287">
    <cfRule type="duplicateValues" dxfId="159" priority="262"/>
    <cfRule type="duplicateValues" dxfId="158" priority="263"/>
    <cfRule type="duplicateValues" dxfId="157" priority="259"/>
    <cfRule type="duplicateValues" dxfId="156" priority="260"/>
    <cfRule type="duplicateValues" dxfId="155" priority="261"/>
  </conditionalFormatting>
  <conditionalFormatting sqref="D295">
    <cfRule type="duplicateValues" dxfId="154" priority="254"/>
    <cfRule type="duplicateValues" dxfId="153" priority="253"/>
    <cfRule type="duplicateValues" dxfId="152" priority="250"/>
    <cfRule type="duplicateValues" dxfId="151" priority="251"/>
    <cfRule type="duplicateValues" dxfId="150" priority="252"/>
  </conditionalFormatting>
  <conditionalFormatting sqref="D305">
    <cfRule type="duplicateValues" dxfId="149" priority="226"/>
    <cfRule type="duplicateValues" dxfId="148" priority="230"/>
    <cfRule type="duplicateValues" dxfId="147" priority="227"/>
    <cfRule type="duplicateValues" dxfId="146" priority="228"/>
    <cfRule type="duplicateValues" dxfId="145" priority="229"/>
  </conditionalFormatting>
  <conditionalFormatting sqref="D308">
    <cfRule type="duplicateValues" dxfId="144" priority="218"/>
    <cfRule type="duplicateValues" dxfId="143" priority="217"/>
    <cfRule type="duplicateValues" dxfId="142" priority="216"/>
    <cfRule type="duplicateValues" dxfId="141" priority="214"/>
    <cfRule type="duplicateValues" dxfId="140" priority="215"/>
  </conditionalFormatting>
  <conditionalFormatting sqref="D311">
    <cfRule type="duplicateValues" dxfId="139" priority="194"/>
    <cfRule type="duplicateValues" dxfId="138" priority="197"/>
    <cfRule type="duplicateValues" dxfId="137" priority="198"/>
    <cfRule type="duplicateValues" dxfId="136" priority="196"/>
    <cfRule type="duplicateValues" dxfId="135" priority="195"/>
  </conditionalFormatting>
  <conditionalFormatting sqref="D314">
    <cfRule type="duplicateValues" dxfId="134" priority="155"/>
    <cfRule type="duplicateValues" dxfId="133" priority="156"/>
    <cfRule type="duplicateValues" dxfId="132" priority="159"/>
    <cfRule type="duplicateValues" dxfId="131" priority="158"/>
    <cfRule type="duplicateValues" dxfId="130" priority="157"/>
  </conditionalFormatting>
  <conditionalFormatting sqref="D317">
    <cfRule type="duplicateValues" dxfId="129" priority="133"/>
    <cfRule type="duplicateValues" dxfId="128" priority="132"/>
    <cfRule type="duplicateValues" dxfId="127" priority="131"/>
    <cfRule type="duplicateValues" dxfId="126" priority="130"/>
    <cfRule type="duplicateValues" dxfId="125" priority="129"/>
  </conditionalFormatting>
  <conditionalFormatting sqref="D320">
    <cfRule type="duplicateValues" dxfId="124" priority="111"/>
    <cfRule type="duplicateValues" dxfId="123" priority="110"/>
    <cfRule type="duplicateValues" dxfId="122" priority="108"/>
    <cfRule type="duplicateValues" dxfId="121" priority="109"/>
    <cfRule type="duplicateValues" dxfId="120" priority="112"/>
  </conditionalFormatting>
  <conditionalFormatting sqref="I3:I49 I51:I77 I79:I96 I98:I117 I119:I130 I132:I142 I144:I162 I164:I178 I180:I186 I218:I219 I221:I227 I229:I257 I259:I267 I269:I286 M269:M286 I288:I294 M288:M294 I296:I304 M296:M304 I306:I307 M306:M307 M309:M310 M312:M313 M318:M319 I321:I1048576">
    <cfRule type="containsText" dxfId="118" priority="442" operator="containsText" text="WIP">
      <formula>NOT(ISERROR(SEARCH("WIP",I3)))</formula>
    </cfRule>
  </conditionalFormatting>
  <conditionalFormatting sqref="I50">
    <cfRule type="containsText" dxfId="117" priority="338" operator="containsText" text="WIP">
      <formula>NOT(ISERROR(SEARCH("WIP",I50)))</formula>
    </cfRule>
  </conditionalFormatting>
  <conditionalFormatting sqref="I78">
    <cfRule type="containsText" dxfId="115" priority="350" operator="containsText" text="WIP">
      <formula>NOT(ISERROR(SEARCH("WIP",I78)))</formula>
    </cfRule>
  </conditionalFormatting>
  <conditionalFormatting sqref="I97">
    <cfRule type="containsText" dxfId="112" priority="266" operator="containsText" text="WIP">
      <formula>NOT(ISERROR(SEARCH("WIP",I97)))</formula>
    </cfRule>
  </conditionalFormatting>
  <conditionalFormatting sqref="I118">
    <cfRule type="containsText" dxfId="110" priority="367" operator="containsText" text="WIP">
      <formula>NOT(ISERROR(SEARCH("WIP",I118)))</formula>
    </cfRule>
  </conditionalFormatting>
  <conditionalFormatting sqref="I131">
    <cfRule type="containsText" dxfId="108" priority="374" operator="containsText" text="WIP">
      <formula>NOT(ISERROR(SEARCH("WIP",I131)))</formula>
    </cfRule>
  </conditionalFormatting>
  <conditionalFormatting sqref="I143">
    <cfRule type="containsText" dxfId="107" priority="381" operator="containsText" text="WIP">
      <formula>NOT(ISERROR(SEARCH("WIP",I143)))</formula>
    </cfRule>
  </conditionalFormatting>
  <conditionalFormatting sqref="I163">
    <cfRule type="containsText" dxfId="105" priority="388" operator="containsText" text="WIP">
      <formula>NOT(ISERROR(SEARCH("WIP",I163)))</formula>
    </cfRule>
  </conditionalFormatting>
  <conditionalFormatting sqref="I179">
    <cfRule type="containsText" dxfId="103" priority="409" operator="containsText" text="WIP">
      <formula>NOT(ISERROR(SEARCH("WIP",I179)))</formula>
    </cfRule>
  </conditionalFormatting>
  <conditionalFormatting sqref="I187">
    <cfRule type="containsText" dxfId="101" priority="416" operator="containsText" text="WIP">
      <formula>NOT(ISERROR(SEARCH("WIP",I187)))</formula>
    </cfRule>
  </conditionalFormatting>
  <conditionalFormatting sqref="I188:I204">
    <cfRule type="containsText" dxfId="99" priority="440" operator="containsText" text="WIP">
      <formula>NOT(ISERROR(SEARCH("WIP",I188)))</formula>
    </cfRule>
  </conditionalFormatting>
  <conditionalFormatting sqref="I205">
    <cfRule type="containsText" dxfId="96" priority="423" operator="containsText" text="WIP">
      <formula>NOT(ISERROR(SEARCH("WIP",I205)))</formula>
    </cfRule>
  </conditionalFormatting>
  <conditionalFormatting sqref="I206 I208 I212:I217">
    <cfRule type="containsText" dxfId="95" priority="438" operator="containsText" text="WIP">
      <formula>NOT(ISERROR(SEARCH("WIP",I206)))</formula>
    </cfRule>
    <cfRule type="containsText" dxfId="94" priority="439" operator="containsText" text="Completed">
      <formula>NOT(ISERROR(SEARCH("Completed",I206)))</formula>
    </cfRule>
  </conditionalFormatting>
  <conditionalFormatting sqref="I207">
    <cfRule type="containsText" dxfId="93" priority="436" operator="containsText" text="WIP">
      <formula>NOT(ISERROR(SEARCH("WIP",I207)))</formula>
    </cfRule>
  </conditionalFormatting>
  <conditionalFormatting sqref="I209:I211">
    <cfRule type="containsText" dxfId="91" priority="434" operator="containsText" text="WIP">
      <formula>NOT(ISERROR(SEARCH("WIP",I209)))</formula>
    </cfRule>
  </conditionalFormatting>
  <conditionalFormatting sqref="I220">
    <cfRule type="containsText" dxfId="89" priority="433" operator="containsText" text="Completed">
      <formula>NOT(ISERROR(SEARCH("Completed",I220)))</formula>
    </cfRule>
    <cfRule type="containsText" dxfId="88" priority="432" operator="containsText" text="WIP">
      <formula>NOT(ISERROR(SEARCH("WIP",I220)))</formula>
    </cfRule>
  </conditionalFormatting>
  <conditionalFormatting sqref="I228">
    <cfRule type="containsText" dxfId="86" priority="430" operator="containsText" text="WIP">
      <formula>NOT(ISERROR(SEARCH("WIP",I228)))</formula>
    </cfRule>
  </conditionalFormatting>
  <conditionalFormatting sqref="I258">
    <cfRule type="containsText" dxfId="84" priority="402" operator="containsText" text="WIP">
      <formula>NOT(ISERROR(SEARCH("WIP",I258)))</formula>
    </cfRule>
  </conditionalFormatting>
  <conditionalFormatting sqref="I268">
    <cfRule type="containsText" dxfId="83" priority="395" operator="containsText" text="WIP">
      <formula>NOT(ISERROR(SEARCH("WIP",I268)))</formula>
    </cfRule>
  </conditionalFormatting>
  <conditionalFormatting sqref="I287">
    <cfRule type="containsText" dxfId="80" priority="264" operator="containsText" text="WIP">
      <formula>NOT(ISERROR(SEARCH("WIP",I287)))</formula>
    </cfRule>
  </conditionalFormatting>
  <conditionalFormatting sqref="I295">
    <cfRule type="containsText" dxfId="79" priority="255" operator="containsText" text="WIP">
      <formula>NOT(ISERROR(SEARCH("WIP",I295)))</formula>
    </cfRule>
  </conditionalFormatting>
  <conditionalFormatting sqref="I305">
    <cfRule type="containsText" dxfId="76" priority="236" operator="containsText" text="WIP">
      <formula>NOT(ISERROR(SEARCH("WIP",I305)))</formula>
    </cfRule>
  </conditionalFormatting>
  <conditionalFormatting sqref="I309">
    <cfRule type="containsText" dxfId="75" priority="209" operator="containsText" text="Completed">
      <formula>NOT(ISERROR(SEARCH("Completed",I309)))</formula>
    </cfRule>
    <cfRule type="containsText" dxfId="74" priority="208" operator="containsText" text="WIP">
      <formula>NOT(ISERROR(SEARCH("WIP",I309)))</formula>
    </cfRule>
  </conditionalFormatting>
  <conditionalFormatting sqref="I310">
    <cfRule type="containsText" dxfId="73" priority="206" operator="containsText" text="WIP">
      <formula>NOT(ISERROR(SEARCH("WIP",I310)))</formula>
    </cfRule>
  </conditionalFormatting>
  <conditionalFormatting sqref="I311">
    <cfRule type="containsText" dxfId="71" priority="204" operator="containsText" text="WIP">
      <formula>NOT(ISERROR(SEARCH("WIP",I311)))</formula>
    </cfRule>
  </conditionalFormatting>
  <conditionalFormatting sqref="I312:I313">
    <cfRule type="containsText" dxfId="69" priority="180" operator="containsText" text="WIP">
      <formula>NOT(ISERROR(SEARCH("WIP",I312)))</formula>
    </cfRule>
  </conditionalFormatting>
  <conditionalFormatting sqref="I314">
    <cfRule type="containsText" dxfId="66" priority="165" operator="containsText" text="WIP">
      <formula>NOT(ISERROR(SEARCH("WIP",I314)))</formula>
    </cfRule>
  </conditionalFormatting>
  <conditionalFormatting sqref="I315:I316">
    <cfRule type="containsText" dxfId="65" priority="146" operator="containsText" text="WIP">
      <formula>NOT(ISERROR(SEARCH("WIP",I315)))</formula>
    </cfRule>
  </conditionalFormatting>
  <conditionalFormatting sqref="I317">
    <cfRule type="containsText" dxfId="63" priority="139" operator="containsText" text="WIP">
      <formula>NOT(ISERROR(SEARCH("WIP",I317)))</formula>
    </cfRule>
  </conditionalFormatting>
  <conditionalFormatting sqref="I318:I319">
    <cfRule type="containsText" dxfId="61" priority="120" operator="containsText" text="WIP">
      <formula>NOT(ISERROR(SEARCH("WIP",I318)))</formula>
    </cfRule>
  </conditionalFormatting>
  <conditionalFormatting sqref="I320">
    <cfRule type="containsText" dxfId="59" priority="118" operator="containsText" text="WIP">
      <formula>NOT(ISERROR(SEARCH("WIP",I320)))</formula>
    </cfRule>
  </conditionalFormatting>
  <conditionalFormatting sqref="I308:J308">
    <cfRule type="containsText" dxfId="56" priority="210" operator="containsText" text="WIP">
      <formula>NOT(ISERROR(SEARCH("WIP",I308)))</formula>
    </cfRule>
  </conditionalFormatting>
  <conditionalFormatting sqref="L78:M78">
    <cfRule type="containsText" dxfId="54" priority="272" operator="containsText" text="WIP">
      <formula>NOT(ISERROR(SEARCH("WIP",L78)))</formula>
    </cfRule>
  </conditionalFormatting>
  <conditionalFormatting sqref="L97:M97">
    <cfRule type="containsText" dxfId="53" priority="268" operator="containsText" text="WIP">
      <formula>NOT(ISERROR(SEARCH("WIP",L97)))</formula>
    </cfRule>
  </conditionalFormatting>
  <conditionalFormatting sqref="M4:M49 M51:M77 M79:M96 M98:M117 M119:M130 M132:M142 M144:M162 M164:M178 M180:M186 M229:M257 M259:M267">
    <cfRule type="containsText" dxfId="50" priority="316" operator="containsText" text="WIP">
      <formula>NOT(ISERROR(SEARCH("WIP",M4)))</formula>
    </cfRule>
  </conditionalFormatting>
  <conditionalFormatting sqref="M50">
    <cfRule type="containsText" dxfId="48" priority="294" operator="containsText" text="WIP">
      <formula>NOT(ISERROR(SEARCH("WIP",M50)))</formula>
    </cfRule>
  </conditionalFormatting>
  <conditionalFormatting sqref="M118">
    <cfRule type="containsText" dxfId="46" priority="296" operator="containsText" text="WIP">
      <formula>NOT(ISERROR(SEARCH("WIP",M118)))</formula>
    </cfRule>
  </conditionalFormatting>
  <conditionalFormatting sqref="M131">
    <cfRule type="containsText" dxfId="44" priority="298" operator="containsText" text="WIP">
      <formula>NOT(ISERROR(SEARCH("WIP",M131)))</formula>
    </cfRule>
  </conditionalFormatting>
  <conditionalFormatting sqref="M143">
    <cfRule type="containsText" dxfId="42" priority="300" operator="containsText" text="WIP">
      <formula>NOT(ISERROR(SEARCH("WIP",M143)))</formula>
    </cfRule>
  </conditionalFormatting>
  <conditionalFormatting sqref="M163">
    <cfRule type="containsText" dxfId="39" priority="302" operator="containsText" text="WIP">
      <formula>NOT(ISERROR(SEARCH("WIP",M163)))</formula>
    </cfRule>
  </conditionalFormatting>
  <conditionalFormatting sqref="M179">
    <cfRule type="containsText" dxfId="38" priority="308" operator="containsText" text="WIP">
      <formula>NOT(ISERROR(SEARCH("WIP",M179)))</formula>
    </cfRule>
  </conditionalFormatting>
  <conditionalFormatting sqref="M187">
    <cfRule type="containsText" dxfId="36" priority="310" operator="containsText" text="WIP">
      <formula>NOT(ISERROR(SEARCH("WIP",M187)))</formula>
    </cfRule>
  </conditionalFormatting>
  <conditionalFormatting sqref="M188:M204">
    <cfRule type="containsText" dxfId="34" priority="290" operator="containsText" text="WIP">
      <formula>NOT(ISERROR(SEARCH("WIP",M188)))</formula>
    </cfRule>
  </conditionalFormatting>
  <conditionalFormatting sqref="M205">
    <cfRule type="containsText" dxfId="32" priority="312" operator="containsText" text="WIP">
      <formula>NOT(ISERROR(SEARCH("WIP",M205)))</formula>
    </cfRule>
  </conditionalFormatting>
  <conditionalFormatting sqref="M206:M227">
    <cfRule type="containsText" dxfId="30" priority="288" operator="containsText" text="WIP">
      <formula>NOT(ISERROR(SEARCH("WIP",M206)))</formula>
    </cfRule>
    <cfRule type="containsText" dxfId="29" priority="289" operator="containsText" text="Completed">
      <formula>NOT(ISERROR(SEARCH("Completed",M206)))</formula>
    </cfRule>
  </conditionalFormatting>
  <conditionalFormatting sqref="M228">
    <cfRule type="containsText" dxfId="28" priority="314" operator="containsText" text="WIP">
      <formula>NOT(ISERROR(SEARCH("WIP",M228)))</formula>
    </cfRule>
  </conditionalFormatting>
  <conditionalFormatting sqref="M258">
    <cfRule type="containsText" dxfId="25" priority="306" operator="containsText" text="WIP">
      <formula>NOT(ISERROR(SEARCH("WIP",M258)))</formula>
    </cfRule>
  </conditionalFormatting>
  <conditionalFormatting sqref="M268">
    <cfRule type="containsText" dxfId="24" priority="304" operator="containsText" text="WIP">
      <formula>NOT(ISERROR(SEARCH("WIP",M268)))</formula>
    </cfRule>
  </conditionalFormatting>
  <conditionalFormatting sqref="M287">
    <cfRule type="containsText" dxfId="21" priority="257" operator="containsText" text="WIP">
      <formula>NOT(ISERROR(SEARCH("WIP",M287)))</formula>
    </cfRule>
  </conditionalFormatting>
  <conditionalFormatting sqref="M295">
    <cfRule type="containsText" dxfId="19" priority="248" operator="containsText" text="WIP">
      <formula>NOT(ISERROR(SEARCH("WIP",M295)))</formula>
    </cfRule>
  </conditionalFormatting>
  <conditionalFormatting sqref="M305">
    <cfRule type="containsText" dxfId="17" priority="224" operator="containsText" text="WIP">
      <formula>NOT(ISERROR(SEARCH("WIP",M305)))</formula>
    </cfRule>
  </conditionalFormatting>
  <conditionalFormatting sqref="M308">
    <cfRule type="containsText" dxfId="15" priority="212" operator="containsText" text="WIP">
      <formula>NOT(ISERROR(SEARCH("WIP",M308)))</formula>
    </cfRule>
  </conditionalFormatting>
  <conditionalFormatting sqref="M311">
    <cfRule type="containsText" dxfId="13" priority="192" operator="containsText" text="WIP">
      <formula>NOT(ISERROR(SEARCH("WIP",M311)))</formula>
    </cfRule>
  </conditionalFormatting>
  <conditionalFormatting sqref="M314">
    <cfRule type="containsText" dxfId="12" priority="153" operator="containsText" text="WIP">
      <formula>NOT(ISERROR(SEARCH("WIP",M314)))</formula>
    </cfRule>
  </conditionalFormatting>
  <conditionalFormatting sqref="M315:M316">
    <cfRule type="containsText" dxfId="9" priority="172" operator="containsText" text="WIP">
      <formula>NOT(ISERROR(SEARCH("WIP",M315)))</formula>
    </cfRule>
  </conditionalFormatting>
  <conditionalFormatting sqref="M317">
    <cfRule type="containsText" dxfId="7" priority="127" operator="containsText" text="WIP">
      <formula>NOT(ISERROR(SEARCH("WIP",M317)))</formula>
    </cfRule>
  </conditionalFormatting>
  <conditionalFormatting sqref="M320">
    <cfRule type="containsText" dxfId="5" priority="106" operator="containsText" text="WIP">
      <formula>NOT(ISERROR(SEARCH("WIP",M320)))</formula>
    </cfRule>
  </conditionalFormatting>
  <conditionalFormatting sqref="M321:M1048576">
    <cfRule type="containsText" dxfId="3" priority="99" operator="containsText" text="WIP">
      <formula>NOT(ISERROR(SEARCH("WIP",M321)))</formula>
    </cfRule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3" operator="containsText" id="{2F804B92-0F91-4D8B-8C01-54E2D2BA2DE5}">
            <xm:f>NOT(ISERROR(SEARCH($I$145,I3)))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I3:I49 I51:I77 I79:I96 I98:I117 I119:I130 I132:I142 I144:I162 I164:I178 I180:I186 I218:I219 I221:I227 I229:I257 I259:I267 I269:I286 M269:M286 I288:I294 M288:M294 I296:I304 M296:M304 I306:I307 M306:M307 M309:M310 M312:M313 M318:M319 I321:I1048576 M24:M49 M51:M77 M79:M96 M98:M117 M119:M130 M132:M142 M144:M162 M164:M178 M180:M186 M229:M257 M259:M267</xm:sqref>
        </x14:conditionalFormatting>
        <x14:conditionalFormatting xmlns:xm="http://schemas.microsoft.com/office/excel/2006/main">
          <x14:cfRule type="containsText" priority="339" operator="containsText" id="{9B4E0747-CC93-4111-842E-9320B8164EB5}">
            <xm:f>NOT(ISERROR(SEARCH($I$145,I50)))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I50</xm:sqref>
        </x14:conditionalFormatting>
        <x14:conditionalFormatting xmlns:xm="http://schemas.microsoft.com/office/excel/2006/main">
          <x14:cfRule type="containsText" priority="351" operator="containsText" id="{D14BFA44-0FE3-4609-B826-94C6D5E43AA9}">
            <xm:f>NOT(ISERROR(SEARCH($I$145,I78)))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I78</xm:sqref>
        </x14:conditionalFormatting>
        <x14:conditionalFormatting xmlns:xm="http://schemas.microsoft.com/office/excel/2006/main">
          <x14:cfRule type="containsText" priority="267" operator="containsText" id="{E1C8B9A3-66D7-442C-9637-073DCEDB3442}">
            <xm:f>NOT(ISERROR(SEARCH($I$145,I97)))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I97</xm:sqref>
        </x14:conditionalFormatting>
        <x14:conditionalFormatting xmlns:xm="http://schemas.microsoft.com/office/excel/2006/main">
          <x14:cfRule type="containsText" priority="368" operator="containsText" id="{DEC9BE7D-9AC2-4342-9E0D-71BD7FD7FCD5}">
            <xm:f>NOT(ISERROR(SEARCH($I$145,I118)))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I118</xm:sqref>
        </x14:conditionalFormatting>
        <x14:conditionalFormatting xmlns:xm="http://schemas.microsoft.com/office/excel/2006/main">
          <x14:cfRule type="containsText" priority="375" operator="containsText" id="{66357E8F-0432-43B6-B82F-0FBA9CDB2E89}">
            <xm:f>NOT(ISERROR(SEARCH($I$145,I131)))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I131</xm:sqref>
        </x14:conditionalFormatting>
        <x14:conditionalFormatting xmlns:xm="http://schemas.microsoft.com/office/excel/2006/main">
          <x14:cfRule type="containsText" priority="382" operator="containsText" id="{B1A817E6-1D07-4D12-AC06-BE4037A98692}">
            <xm:f>NOT(ISERROR(SEARCH($I$145,I143)))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I143</xm:sqref>
        </x14:conditionalFormatting>
        <x14:conditionalFormatting xmlns:xm="http://schemas.microsoft.com/office/excel/2006/main">
          <x14:cfRule type="containsText" priority="389" operator="containsText" id="{BF28D705-3507-4A98-B9E2-ABFC085E5F0A}">
            <xm:f>NOT(ISERROR(SEARCH($I$145,I163)))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I163</xm:sqref>
        </x14:conditionalFormatting>
        <x14:conditionalFormatting xmlns:xm="http://schemas.microsoft.com/office/excel/2006/main">
          <x14:cfRule type="containsText" priority="410" operator="containsText" id="{A0B84900-65C7-48FF-9420-A7F3201B13A1}">
            <xm:f>NOT(ISERROR(SEARCH($I$145,I179)))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I179</xm:sqref>
        </x14:conditionalFormatting>
        <x14:conditionalFormatting xmlns:xm="http://schemas.microsoft.com/office/excel/2006/main">
          <x14:cfRule type="containsText" priority="417" operator="containsText" id="{FEC94BCA-FB9A-438F-AB02-EB9517066792}">
            <xm:f>NOT(ISERROR(SEARCH($I$145,I187)))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I187</xm:sqref>
        </x14:conditionalFormatting>
        <x14:conditionalFormatting xmlns:xm="http://schemas.microsoft.com/office/excel/2006/main">
          <x14:cfRule type="containsText" priority="441" operator="containsText" id="{3105E591-F0D0-4B5E-BC8F-6E78F35B6325}">
            <xm:f>NOT(ISERROR(SEARCH($I$145,I188)))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I188:I204</xm:sqref>
        </x14:conditionalFormatting>
        <x14:conditionalFormatting xmlns:xm="http://schemas.microsoft.com/office/excel/2006/main">
          <x14:cfRule type="containsText" priority="424" operator="containsText" id="{138017C5-A6A7-4A0A-8DD3-B44696AD41E6}">
            <xm:f>NOT(ISERROR(SEARCH($I$145,I205)))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I205</xm:sqref>
        </x14:conditionalFormatting>
        <x14:conditionalFormatting xmlns:xm="http://schemas.microsoft.com/office/excel/2006/main">
          <x14:cfRule type="containsText" priority="437" operator="containsText" id="{D4C6737A-788E-4488-975B-6EB7C0426866}">
            <xm:f>NOT(ISERROR(SEARCH($I$145,I207)))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I207</xm:sqref>
        </x14:conditionalFormatting>
        <x14:conditionalFormatting xmlns:xm="http://schemas.microsoft.com/office/excel/2006/main">
          <x14:cfRule type="containsText" priority="435" operator="containsText" id="{5B3878FF-9F82-4979-BC76-4A2AE15D991B}">
            <xm:f>NOT(ISERROR(SEARCH($I$145,I209)))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I209:I211</xm:sqref>
        </x14:conditionalFormatting>
        <x14:conditionalFormatting xmlns:xm="http://schemas.microsoft.com/office/excel/2006/main">
          <x14:cfRule type="containsText" priority="431" operator="containsText" id="{E6075C5C-DF81-44F8-B678-7FA81F716808}">
            <xm:f>NOT(ISERROR(SEARCH($I$145,I228)))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I228</xm:sqref>
        </x14:conditionalFormatting>
        <x14:conditionalFormatting xmlns:xm="http://schemas.microsoft.com/office/excel/2006/main">
          <x14:cfRule type="containsText" priority="403" operator="containsText" id="{7F7087E8-7E45-451E-9DC9-4AC62D056010}">
            <xm:f>NOT(ISERROR(SEARCH($I$145,I258)))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I258</xm:sqref>
        </x14:conditionalFormatting>
        <x14:conditionalFormatting xmlns:xm="http://schemas.microsoft.com/office/excel/2006/main">
          <x14:cfRule type="containsText" priority="396" operator="containsText" id="{BF0BD152-8A2C-41AE-BD36-8AC284E78F9D}">
            <xm:f>NOT(ISERROR(SEARCH($I$145,I268)))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I268</xm:sqref>
        </x14:conditionalFormatting>
        <x14:conditionalFormatting xmlns:xm="http://schemas.microsoft.com/office/excel/2006/main">
          <x14:cfRule type="containsText" priority="265" operator="containsText" id="{3AD0F7C8-7292-441C-A70E-926D718B7E0D}">
            <xm:f>NOT(ISERROR(SEARCH($I$145,I287)))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I287</xm:sqref>
        </x14:conditionalFormatting>
        <x14:conditionalFormatting xmlns:xm="http://schemas.microsoft.com/office/excel/2006/main">
          <x14:cfRule type="containsText" priority="256" operator="containsText" id="{1E9296DB-CADB-452C-BF31-AE87AD57830E}">
            <xm:f>NOT(ISERROR(SEARCH($I$145,I295)))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I295</xm:sqref>
        </x14:conditionalFormatting>
        <x14:conditionalFormatting xmlns:xm="http://schemas.microsoft.com/office/excel/2006/main">
          <x14:cfRule type="containsText" priority="237" operator="containsText" id="{E922CC43-C71B-49CA-9A8D-6B41A401018F}">
            <xm:f>NOT(ISERROR(SEARCH($I$145,I305)))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I305</xm:sqref>
        </x14:conditionalFormatting>
        <x14:conditionalFormatting xmlns:xm="http://schemas.microsoft.com/office/excel/2006/main">
          <x14:cfRule type="containsText" priority="207" operator="containsText" id="{5AB5D5D7-7CCC-45EF-97B2-B47DC62EAF9F}">
            <xm:f>NOT(ISERROR(SEARCH($I$145,I310)))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I310</xm:sqref>
        </x14:conditionalFormatting>
        <x14:conditionalFormatting xmlns:xm="http://schemas.microsoft.com/office/excel/2006/main">
          <x14:cfRule type="containsText" priority="205" operator="containsText" id="{B6ED5C90-7C4C-4023-980C-6C838F350772}">
            <xm:f>NOT(ISERROR(SEARCH($I$145,I311)))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I311</xm:sqref>
        </x14:conditionalFormatting>
        <x14:conditionalFormatting xmlns:xm="http://schemas.microsoft.com/office/excel/2006/main">
          <x14:cfRule type="containsText" priority="181" operator="containsText" id="{27B8E5E1-B628-4412-A160-DCC50557961C}">
            <xm:f>NOT(ISERROR(SEARCH($I$145,I312)))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I312:I313</xm:sqref>
        </x14:conditionalFormatting>
        <x14:conditionalFormatting xmlns:xm="http://schemas.microsoft.com/office/excel/2006/main">
          <x14:cfRule type="containsText" priority="166" operator="containsText" id="{AFE04318-CB09-4AD1-94E7-B50BC35C12B1}">
            <xm:f>NOT(ISERROR(SEARCH($I$145,I314)))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147" operator="containsText" id="{C2FF5757-B737-40C2-9D21-58B936634813}">
            <xm:f>NOT(ISERROR(SEARCH($I$145,I315)))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I315:I316</xm:sqref>
        </x14:conditionalFormatting>
        <x14:conditionalFormatting xmlns:xm="http://schemas.microsoft.com/office/excel/2006/main">
          <x14:cfRule type="containsText" priority="140" operator="containsText" id="{0E36E873-9091-480E-AAB8-4CB65B1323E4}">
            <xm:f>NOT(ISERROR(SEARCH($I$145,I317)))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</xm:sqref>
        </x14:conditionalFormatting>
        <x14:conditionalFormatting xmlns:xm="http://schemas.microsoft.com/office/excel/2006/main">
          <x14:cfRule type="containsText" priority="121" operator="containsText" id="{3CE567E4-1022-416B-A60C-1457FC9748C5}">
            <xm:f>NOT(ISERROR(SEARCH($I$145,I318)))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I318:I319</xm:sqref>
        </x14:conditionalFormatting>
        <x14:conditionalFormatting xmlns:xm="http://schemas.microsoft.com/office/excel/2006/main">
          <x14:cfRule type="containsText" priority="119" operator="containsText" id="{55D075EC-1F51-4173-8865-DE08A5391EE3}">
            <xm:f>NOT(ISERROR(SEARCH($I$145,I320)))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211" operator="containsText" id="{2EB0E125-E20E-47E2-A470-68B8CB07C1A7}">
            <xm:f>NOT(ISERROR(SEARCH($I$145,I308)))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I308:J308</xm:sqref>
        </x14:conditionalFormatting>
        <x14:conditionalFormatting xmlns:xm="http://schemas.microsoft.com/office/excel/2006/main">
          <x14:cfRule type="containsText" priority="273" operator="containsText" id="{0DCA60D3-735E-4E1A-9999-977F73D8FDE8}">
            <xm:f>NOT(ISERROR(SEARCH($I$145,L78)))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L78:M78</xm:sqref>
        </x14:conditionalFormatting>
        <x14:conditionalFormatting xmlns:xm="http://schemas.microsoft.com/office/excel/2006/main">
          <x14:cfRule type="containsText" priority="269" operator="containsText" id="{D86963B0-9D8E-420A-963C-36B9419A6B4B}">
            <xm:f>NOT(ISERROR(SEARCH($I$145,L97)))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L97:M97</xm:sqref>
        </x14:conditionalFormatting>
        <x14:conditionalFormatting xmlns:xm="http://schemas.microsoft.com/office/excel/2006/main">
          <x14:cfRule type="containsText" priority="317" operator="containsText" id="{8577B44A-B280-4DC5-BB62-551A4CCE4719}">
            <xm:f>NOT(ISERROR(SEARCH($I$145,M4)))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30" operator="containsText" id="{1C141E95-11AB-4DE9-B621-98F6F907EEAB}">
            <xm:f>NOT(ISERROR(SEARCH($I$145,M22)))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M22:M35</xm:sqref>
        </x14:conditionalFormatting>
        <x14:conditionalFormatting xmlns:xm="http://schemas.microsoft.com/office/excel/2006/main">
          <x14:cfRule type="containsText" priority="295" operator="containsText" id="{7462FB8B-A2B0-4F00-BE82-B51BF9193470}">
            <xm:f>NOT(ISERROR(SEARCH($I$145,M50)))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M50</xm:sqref>
        </x14:conditionalFormatting>
        <x14:conditionalFormatting xmlns:xm="http://schemas.microsoft.com/office/excel/2006/main">
          <x14:cfRule type="containsText" priority="297" operator="containsText" id="{9A6C0C94-33BF-405D-9A2E-0FC037ADB50E}">
            <xm:f>NOT(ISERROR(SEARCH($I$145,M118)))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M118</xm:sqref>
        </x14:conditionalFormatting>
        <x14:conditionalFormatting xmlns:xm="http://schemas.microsoft.com/office/excel/2006/main">
          <x14:cfRule type="containsText" priority="299" operator="containsText" id="{3A15B741-222D-4E8B-9FAE-9DC72E481503}">
            <xm:f>NOT(ISERROR(SEARCH($I$145,M131)))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M131</xm:sqref>
        </x14:conditionalFormatting>
        <x14:conditionalFormatting xmlns:xm="http://schemas.microsoft.com/office/excel/2006/main">
          <x14:cfRule type="containsText" priority="301" operator="containsText" id="{FCFD1D07-1104-4AFD-B2C0-750CAC777DD1}">
            <xm:f>NOT(ISERROR(SEARCH($I$145,M143)))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M143</xm:sqref>
        </x14:conditionalFormatting>
        <x14:conditionalFormatting xmlns:xm="http://schemas.microsoft.com/office/excel/2006/main">
          <x14:cfRule type="containsText" priority="303" operator="containsText" id="{86000F74-F6E0-4E29-9372-028E1DB5DCBA}">
            <xm:f>NOT(ISERROR(SEARCH($I$145,M163)))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M163</xm:sqref>
        </x14:conditionalFormatting>
        <x14:conditionalFormatting xmlns:xm="http://schemas.microsoft.com/office/excel/2006/main">
          <x14:cfRule type="containsText" priority="309" operator="containsText" id="{3289794C-0042-47C7-B64E-B82584A53642}">
            <xm:f>NOT(ISERROR(SEARCH($I$145,M179)))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M179</xm:sqref>
        </x14:conditionalFormatting>
        <x14:conditionalFormatting xmlns:xm="http://schemas.microsoft.com/office/excel/2006/main">
          <x14:cfRule type="containsText" priority="311" operator="containsText" id="{9DE42E58-3FD8-4837-882C-50A4C795731E}">
            <xm:f>NOT(ISERROR(SEARCH($I$145,M187)))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M187:M189</xm:sqref>
        </x14:conditionalFormatting>
        <x14:conditionalFormatting xmlns:xm="http://schemas.microsoft.com/office/excel/2006/main">
          <x14:cfRule type="containsText" priority="291" operator="containsText" id="{5D936D95-6E7A-4212-855F-0673550EFEAC}">
            <xm:f>NOT(ISERROR(SEARCH($I$145,M190)))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M190:M204</xm:sqref>
        </x14:conditionalFormatting>
        <x14:conditionalFormatting xmlns:xm="http://schemas.microsoft.com/office/excel/2006/main">
          <x14:cfRule type="containsText" priority="313" operator="containsText" id="{430B0288-AA71-4571-A073-336744B8AF59}">
            <xm:f>NOT(ISERROR(SEARCH($I$145,M205)))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M205</xm:sqref>
        </x14:conditionalFormatting>
        <x14:conditionalFormatting xmlns:xm="http://schemas.microsoft.com/office/excel/2006/main">
          <x14:cfRule type="containsText" priority="315" operator="containsText" id="{8711E8A6-54DB-4B8A-B4A5-DBDA025E2A69}">
            <xm:f>NOT(ISERROR(SEARCH($I$145,M228)))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M228</xm:sqref>
        </x14:conditionalFormatting>
        <x14:conditionalFormatting xmlns:xm="http://schemas.microsoft.com/office/excel/2006/main">
          <x14:cfRule type="containsText" priority="307" operator="containsText" id="{1891A91B-95E2-4E63-AF63-8F1EFB623A82}">
            <xm:f>NOT(ISERROR(SEARCH($I$145,M258)))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M258</xm:sqref>
        </x14:conditionalFormatting>
        <x14:conditionalFormatting xmlns:xm="http://schemas.microsoft.com/office/excel/2006/main">
          <x14:cfRule type="containsText" priority="305" operator="containsText" id="{E92C8E37-6CD7-47B1-B5B3-ACF574767809}">
            <xm:f>NOT(ISERROR(SEARCH($I$145,M268)))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M268</xm:sqref>
        </x14:conditionalFormatting>
        <x14:conditionalFormatting xmlns:xm="http://schemas.microsoft.com/office/excel/2006/main">
          <x14:cfRule type="containsText" priority="258" operator="containsText" id="{091E8F9F-7086-4A92-BD70-9BA743509877}">
            <xm:f>NOT(ISERROR(SEARCH($I$145,M287)))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M287</xm:sqref>
        </x14:conditionalFormatting>
        <x14:conditionalFormatting xmlns:xm="http://schemas.microsoft.com/office/excel/2006/main">
          <x14:cfRule type="containsText" priority="249" operator="containsText" id="{51E4655C-25EF-421B-964A-DE4078845CC4}">
            <xm:f>NOT(ISERROR(SEARCH($I$145,M295)))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M295</xm:sqref>
        </x14:conditionalFormatting>
        <x14:conditionalFormatting xmlns:xm="http://schemas.microsoft.com/office/excel/2006/main">
          <x14:cfRule type="containsText" priority="225" operator="containsText" id="{57EA95B4-5197-475F-A93F-FBABFFEF2813}">
            <xm:f>NOT(ISERROR(SEARCH($I$145,M305)))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M305</xm:sqref>
        </x14:conditionalFormatting>
        <x14:conditionalFormatting xmlns:xm="http://schemas.microsoft.com/office/excel/2006/main">
          <x14:cfRule type="containsText" priority="213" operator="containsText" id="{C7B3BBAA-C472-4C47-BA32-CBF609F35545}">
            <xm:f>NOT(ISERROR(SEARCH($I$145,M308)))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M308</xm:sqref>
        </x14:conditionalFormatting>
        <x14:conditionalFormatting xmlns:xm="http://schemas.microsoft.com/office/excel/2006/main">
          <x14:cfRule type="containsText" priority="193" operator="containsText" id="{8D241CCD-18AB-4E24-AD6E-2882DDF274EC}">
            <xm:f>NOT(ISERROR(SEARCH($I$145,M311)))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M311</xm:sqref>
        </x14:conditionalFormatting>
        <x14:conditionalFormatting xmlns:xm="http://schemas.microsoft.com/office/excel/2006/main">
          <x14:cfRule type="containsText" priority="154" operator="containsText" id="{3A0E1415-3D3F-4C8C-9855-D5EBF12A577B}">
            <xm:f>NOT(ISERROR(SEARCH($I$145,M314)))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173" operator="containsText" id="{F18F37EB-1DBB-4668-9EE8-A4CBC4405B42}">
            <xm:f>NOT(ISERROR(SEARCH($I$145,M315)))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M315:M316</xm:sqref>
        </x14:conditionalFormatting>
        <x14:conditionalFormatting xmlns:xm="http://schemas.microsoft.com/office/excel/2006/main">
          <x14:cfRule type="containsText" priority="128" operator="containsText" id="{2A905525-ED96-4E11-9D6A-CFDBD756B917}">
            <xm:f>NOT(ISERROR(SEARCH($I$145,M317)))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107" operator="containsText" id="{C328C128-5EB3-4D14-9888-283BC9687A00}">
            <xm:f>NOT(ISERROR(SEARCH($I$145,M320)))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100" operator="containsText" id="{197DF00E-C861-407D-A6D1-A7AF078ADE41}">
            <xm:f>NOT(ISERROR(SEARCH($I$145,M321)))</xm:f>
            <xm:f>$I$145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M321:M1048576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</sheetPr>
  <dimension ref="A1:O32"/>
  <sheetViews>
    <sheetView zoomScale="70" zoomScaleNormal="70" workbookViewId="0">
      <selection activeCell="F24" sqref="F24"/>
    </sheetView>
  </sheetViews>
  <sheetFormatPr defaultColWidth="9.1796875" defaultRowHeight="14.5" x14ac:dyDescent="0.35"/>
  <cols>
    <col min="1" max="1" width="5.7265625" style="375" bestFit="1" customWidth="1"/>
    <col min="2" max="2" width="15.81640625" bestFit="1" customWidth="1"/>
    <col min="3" max="3" width="25.26953125" style="375" bestFit="1" customWidth="1"/>
    <col min="4" max="4" width="32.54296875" style="375" bestFit="1" customWidth="1"/>
    <col min="5" max="5" width="34" style="375" bestFit="1" customWidth="1"/>
    <col min="6" max="6" width="13.1796875" style="57" bestFit="1" customWidth="1"/>
    <col min="7" max="7" width="18" customWidth="1"/>
    <col min="8" max="8" width="12.81640625" bestFit="1" customWidth="1"/>
    <col min="9" max="9" width="23.26953125" customWidth="1"/>
    <col min="10" max="10" width="17.7265625" customWidth="1"/>
    <col min="11" max="11" width="17.1796875" customWidth="1"/>
    <col min="12" max="12" width="15.453125" customWidth="1"/>
    <col min="13" max="13" width="23.1796875" customWidth="1"/>
    <col min="14" max="14" width="45.54296875" customWidth="1"/>
    <col min="15" max="15" width="13.26953125" bestFit="1" customWidth="1"/>
  </cols>
  <sheetData>
    <row r="1" spans="1:15" ht="15.5" x14ac:dyDescent="0.35">
      <c r="A1" s="1143" t="s">
        <v>69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</row>
    <row r="2" spans="1:15" ht="15.75" customHeight="1" x14ac:dyDescent="0.35">
      <c r="A2" s="1145" t="s">
        <v>1987</v>
      </c>
      <c r="B2" s="1145"/>
      <c r="C2" s="1145"/>
      <c r="D2" s="1145"/>
      <c r="E2" s="1145"/>
      <c r="F2" s="1145"/>
      <c r="G2" s="1145"/>
      <c r="H2" s="1145"/>
      <c r="I2" s="1145"/>
      <c r="J2" s="1145"/>
      <c r="K2" s="1145"/>
      <c r="L2" s="1145"/>
      <c r="M2" s="1145"/>
      <c r="N2" s="1145"/>
    </row>
    <row r="3" spans="1:15" x14ac:dyDescent="0.35">
      <c r="A3" s="1145"/>
      <c r="B3" s="1145"/>
      <c r="C3" s="1145"/>
      <c r="D3" s="1145"/>
      <c r="E3" s="1145"/>
      <c r="F3" s="1145"/>
      <c r="G3" s="1145"/>
      <c r="H3" s="1145"/>
      <c r="I3" s="1145"/>
      <c r="J3" s="1145"/>
      <c r="K3" s="1145"/>
      <c r="L3" s="1145"/>
      <c r="M3" s="1145"/>
      <c r="N3" s="1145"/>
    </row>
    <row r="4" spans="1:15" ht="35.25" customHeight="1" thickBot="1" x14ac:dyDescent="0.4">
      <c r="A4" s="1146" t="s">
        <v>2145</v>
      </c>
      <c r="B4" s="1147"/>
      <c r="C4" s="1147"/>
      <c r="D4" s="1147"/>
      <c r="E4" s="1147"/>
      <c r="F4" s="1147"/>
      <c r="G4" s="1147"/>
      <c r="H4" s="1147"/>
      <c r="I4" s="1147"/>
      <c r="J4" s="1147"/>
      <c r="K4" s="1147"/>
      <c r="L4" s="1147"/>
      <c r="M4" s="1148"/>
      <c r="N4" s="459">
        <f ca="1">NOW()</f>
        <v>46147.643782870371</v>
      </c>
    </row>
    <row r="5" spans="1:15" s="57" customFormat="1" ht="25.5" customHeight="1" x14ac:dyDescent="0.35">
      <c r="A5" s="1149" t="s">
        <v>2168</v>
      </c>
      <c r="B5" s="1151" t="s">
        <v>2169</v>
      </c>
      <c r="C5" s="1153" t="s">
        <v>2170</v>
      </c>
      <c r="D5" s="1153" t="s">
        <v>2171</v>
      </c>
      <c r="E5" s="1153" t="s">
        <v>2172</v>
      </c>
      <c r="F5" s="1153" t="s">
        <v>2173</v>
      </c>
      <c r="G5" s="1153" t="s">
        <v>2174</v>
      </c>
      <c r="H5" s="1153" t="s">
        <v>2175</v>
      </c>
      <c r="I5" s="1151" t="s">
        <v>2176</v>
      </c>
      <c r="J5" s="1153" t="s">
        <v>2177</v>
      </c>
      <c r="K5" s="1153"/>
      <c r="L5" s="1153"/>
      <c r="M5" s="1153" t="s">
        <v>2178</v>
      </c>
      <c r="N5" s="1157" t="s">
        <v>2179</v>
      </c>
    </row>
    <row r="6" spans="1:15" s="57" customFormat="1" ht="76.5" customHeight="1" thickBot="1" x14ac:dyDescent="0.4">
      <c r="A6" s="1150"/>
      <c r="B6" s="1152"/>
      <c r="C6" s="1154"/>
      <c r="D6" s="1155"/>
      <c r="E6" s="1155"/>
      <c r="F6" s="1155"/>
      <c r="G6" s="1155"/>
      <c r="H6" s="1155"/>
      <c r="I6" s="1156"/>
      <c r="J6" s="460" t="s">
        <v>2180</v>
      </c>
      <c r="K6" s="460" t="s">
        <v>2181</v>
      </c>
      <c r="L6" s="460" t="s">
        <v>2182</v>
      </c>
      <c r="M6" s="1155"/>
      <c r="N6" s="1158"/>
      <c r="O6" s="375" t="s">
        <v>2183</v>
      </c>
    </row>
    <row r="7" spans="1:15" ht="15.5" x14ac:dyDescent="0.35">
      <c r="A7" s="461">
        <v>1</v>
      </c>
      <c r="B7" s="462" t="s">
        <v>2184</v>
      </c>
      <c r="C7" s="463" t="s">
        <v>2185</v>
      </c>
      <c r="D7" s="464" t="s">
        <v>2186</v>
      </c>
      <c r="E7" s="465"/>
      <c r="F7" s="466" t="s">
        <v>2187</v>
      </c>
      <c r="G7" s="465"/>
      <c r="H7" s="465"/>
      <c r="I7" s="467"/>
      <c r="J7" s="465"/>
      <c r="K7" s="465"/>
      <c r="L7" s="468"/>
      <c r="M7" s="465"/>
      <c r="N7" s="469"/>
      <c r="O7" s="470" t="s">
        <v>2188</v>
      </c>
    </row>
    <row r="8" spans="1:15" ht="15.5" x14ac:dyDescent="0.35">
      <c r="A8" s="461">
        <v>2</v>
      </c>
      <c r="B8" s="462" t="s">
        <v>2184</v>
      </c>
      <c r="C8" s="463" t="s">
        <v>2189</v>
      </c>
      <c r="D8" s="464" t="s">
        <v>2190</v>
      </c>
      <c r="E8" s="471"/>
      <c r="F8" s="466" t="s">
        <v>2191</v>
      </c>
      <c r="G8" s="471"/>
      <c r="H8" s="471"/>
      <c r="I8" s="475" t="s">
        <v>2388</v>
      </c>
      <c r="J8" s="471"/>
      <c r="K8" s="471" t="s">
        <v>2843</v>
      </c>
      <c r="L8" s="472"/>
      <c r="M8" s="472"/>
      <c r="N8" s="472"/>
      <c r="O8" s="470" t="s">
        <v>2192</v>
      </c>
    </row>
    <row r="9" spans="1:15" ht="15.5" x14ac:dyDescent="0.35">
      <c r="A9" s="461">
        <v>3</v>
      </c>
      <c r="B9" s="462" t="s">
        <v>2184</v>
      </c>
      <c r="C9" s="463" t="s">
        <v>2193</v>
      </c>
      <c r="D9" s="464" t="s">
        <v>2194</v>
      </c>
      <c r="E9" s="471"/>
      <c r="F9" s="466" t="s">
        <v>2191</v>
      </c>
      <c r="G9" s="471"/>
      <c r="H9" s="471"/>
      <c r="I9" s="475" t="s">
        <v>2388</v>
      </c>
      <c r="J9" s="471"/>
      <c r="K9" s="471" t="s">
        <v>2843</v>
      </c>
      <c r="L9" s="473"/>
      <c r="M9" s="474"/>
      <c r="N9" s="472"/>
      <c r="O9" s="470" t="s">
        <v>2195</v>
      </c>
    </row>
    <row r="10" spans="1:15" ht="15.5" x14ac:dyDescent="0.35">
      <c r="A10" s="461">
        <v>4</v>
      </c>
      <c r="B10" s="462" t="s">
        <v>2184</v>
      </c>
      <c r="C10" s="463" t="s">
        <v>2196</v>
      </c>
      <c r="D10" s="464" t="s">
        <v>2197</v>
      </c>
      <c r="E10" s="471"/>
      <c r="F10" s="466" t="s">
        <v>2191</v>
      </c>
      <c r="G10" s="471"/>
      <c r="H10" s="471"/>
      <c r="I10" s="475" t="s">
        <v>2198</v>
      </c>
      <c r="J10" s="471"/>
      <c r="K10" s="471" t="s">
        <v>2843</v>
      </c>
      <c r="L10" s="461"/>
      <c r="M10" s="474"/>
      <c r="N10" s="472"/>
      <c r="O10" s="476">
        <v>46297</v>
      </c>
    </row>
    <row r="11" spans="1:15" ht="15.5" x14ac:dyDescent="0.35">
      <c r="A11" s="461">
        <v>5</v>
      </c>
      <c r="B11" s="462" t="s">
        <v>2184</v>
      </c>
      <c r="C11" s="463" t="s">
        <v>2199</v>
      </c>
      <c r="D11" s="464" t="s">
        <v>2194</v>
      </c>
      <c r="E11" s="473"/>
      <c r="F11" s="466" t="s">
        <v>2191</v>
      </c>
      <c r="G11" s="473"/>
      <c r="H11" s="471"/>
      <c r="I11" s="475" t="s">
        <v>2198</v>
      </c>
      <c r="J11" s="471"/>
      <c r="K11" s="471" t="s">
        <v>2843</v>
      </c>
      <c r="L11" s="477"/>
      <c r="M11" s="474"/>
      <c r="N11" s="472"/>
      <c r="O11" s="476">
        <v>46266</v>
      </c>
    </row>
    <row r="12" spans="1:15" ht="15.5" x14ac:dyDescent="0.35">
      <c r="A12" s="461">
        <v>6</v>
      </c>
      <c r="B12" s="462" t="s">
        <v>2184</v>
      </c>
      <c r="C12" s="463" t="s">
        <v>2200</v>
      </c>
      <c r="D12" s="464" t="s">
        <v>2194</v>
      </c>
      <c r="E12" s="473"/>
      <c r="F12" s="466" t="s">
        <v>2191</v>
      </c>
      <c r="G12" s="473"/>
      <c r="H12" s="471"/>
      <c r="I12" s="475" t="s">
        <v>2198</v>
      </c>
      <c r="J12" s="471"/>
      <c r="K12" s="471" t="s">
        <v>2843</v>
      </c>
      <c r="L12" s="461"/>
      <c r="M12" s="478"/>
      <c r="N12" s="472"/>
      <c r="O12" s="476">
        <v>46266</v>
      </c>
    </row>
    <row r="13" spans="1:15" ht="15.5" x14ac:dyDescent="0.35">
      <c r="A13" s="461">
        <v>7</v>
      </c>
      <c r="B13" s="462" t="s">
        <v>2184</v>
      </c>
      <c r="C13" s="463" t="s">
        <v>2201</v>
      </c>
      <c r="D13" s="463" t="s">
        <v>2202</v>
      </c>
      <c r="E13" s="473"/>
      <c r="F13" s="466" t="s">
        <v>2191</v>
      </c>
      <c r="G13" s="473"/>
      <c r="H13" s="471"/>
      <c r="I13" s="475" t="s">
        <v>2203</v>
      </c>
      <c r="J13" s="479"/>
      <c r="K13" s="471" t="s">
        <v>2843</v>
      </c>
      <c r="L13" s="461"/>
      <c r="M13" s="478"/>
      <c r="N13" s="472"/>
      <c r="O13" s="480">
        <v>45941</v>
      </c>
    </row>
    <row r="14" spans="1:15" ht="15.5" x14ac:dyDescent="0.35">
      <c r="A14" s="461">
        <v>8</v>
      </c>
      <c r="B14" s="462" t="s">
        <v>2184</v>
      </c>
      <c r="C14" s="463" t="s">
        <v>2204</v>
      </c>
      <c r="D14" s="464" t="s">
        <v>2205</v>
      </c>
      <c r="E14" s="473"/>
      <c r="F14" s="466" t="s">
        <v>2191</v>
      </c>
      <c r="G14" s="473"/>
      <c r="H14" s="471"/>
      <c r="I14" s="475" t="s">
        <v>2203</v>
      </c>
      <c r="J14" s="479"/>
      <c r="K14" s="471" t="s">
        <v>2843</v>
      </c>
      <c r="L14" s="461"/>
      <c r="M14" s="478"/>
      <c r="N14" s="472"/>
      <c r="O14" s="476">
        <v>45941</v>
      </c>
    </row>
    <row r="15" spans="1:15" ht="15.5" x14ac:dyDescent="0.35">
      <c r="A15" s="461">
        <v>9</v>
      </c>
      <c r="B15" s="462" t="s">
        <v>2184</v>
      </c>
      <c r="C15" s="463" t="s">
        <v>2206</v>
      </c>
      <c r="D15" s="464" t="s">
        <v>2207</v>
      </c>
      <c r="E15" s="473"/>
      <c r="F15" s="464" t="s">
        <v>2208</v>
      </c>
      <c r="G15" s="473"/>
      <c r="H15" s="471"/>
      <c r="I15" s="475" t="s">
        <v>2203</v>
      </c>
      <c r="J15" s="479"/>
      <c r="K15" s="471" t="s">
        <v>2843</v>
      </c>
      <c r="L15" s="461"/>
      <c r="M15" s="478"/>
      <c r="N15" s="472"/>
      <c r="O15" s="476">
        <v>45941</v>
      </c>
    </row>
    <row r="16" spans="1:15" ht="15.5" x14ac:dyDescent="0.35">
      <c r="A16" s="461">
        <v>10</v>
      </c>
      <c r="B16" s="462" t="s">
        <v>2184</v>
      </c>
      <c r="C16" s="463" t="s">
        <v>2209</v>
      </c>
      <c r="D16" s="464" t="s">
        <v>2210</v>
      </c>
      <c r="E16" s="473"/>
      <c r="F16" s="464" t="s">
        <v>2211</v>
      </c>
      <c r="G16" s="473"/>
      <c r="H16" s="471"/>
      <c r="I16" s="475" t="s">
        <v>2388</v>
      </c>
      <c r="J16" s="479"/>
      <c r="K16" s="471" t="s">
        <v>2843</v>
      </c>
      <c r="L16" s="461"/>
      <c r="M16" s="478"/>
      <c r="N16" s="472"/>
      <c r="O16" s="476">
        <v>46358</v>
      </c>
    </row>
    <row r="17" spans="1:15" ht="15.5" x14ac:dyDescent="0.35">
      <c r="A17" s="461">
        <v>11</v>
      </c>
      <c r="B17" s="462" t="s">
        <v>2184</v>
      </c>
      <c r="C17" s="463" t="s">
        <v>2212</v>
      </c>
      <c r="D17" s="464" t="s">
        <v>2207</v>
      </c>
      <c r="E17" s="473"/>
      <c r="F17" s="464" t="s">
        <v>2208</v>
      </c>
      <c r="G17" s="473"/>
      <c r="H17" s="471"/>
      <c r="I17" s="475" t="s">
        <v>2203</v>
      </c>
      <c r="J17" s="479"/>
      <c r="K17" s="471" t="s">
        <v>2843</v>
      </c>
      <c r="L17" s="461"/>
      <c r="M17" s="478"/>
      <c r="N17" s="472"/>
      <c r="O17" s="476">
        <v>45941</v>
      </c>
    </row>
    <row r="18" spans="1:15" ht="15.5" x14ac:dyDescent="0.35">
      <c r="A18" s="461">
        <v>12</v>
      </c>
      <c r="B18" s="462" t="s">
        <v>2184</v>
      </c>
      <c r="C18" s="463" t="s">
        <v>2213</v>
      </c>
      <c r="D18" s="464" t="s">
        <v>2205</v>
      </c>
      <c r="E18" s="473"/>
      <c r="F18" s="466" t="s">
        <v>2191</v>
      </c>
      <c r="G18" s="473"/>
      <c r="H18" s="471"/>
      <c r="I18" s="475" t="s">
        <v>2789</v>
      </c>
      <c r="J18" s="479"/>
      <c r="K18" s="471" t="s">
        <v>2843</v>
      </c>
      <c r="L18" s="461"/>
      <c r="M18" s="478"/>
      <c r="N18" s="472"/>
      <c r="O18" s="476">
        <v>46296</v>
      </c>
    </row>
    <row r="19" spans="1:15" x14ac:dyDescent="0.35">
      <c r="A19" s="481">
        <v>13</v>
      </c>
      <c r="B19" s="481" t="s">
        <v>128</v>
      </c>
      <c r="C19" s="482" t="s">
        <v>2214</v>
      </c>
      <c r="D19" s="482" t="s">
        <v>2215</v>
      </c>
      <c r="E19" s="483"/>
      <c r="F19" s="484"/>
      <c r="G19" s="483"/>
      <c r="H19" s="484"/>
      <c r="I19" s="483"/>
      <c r="J19" s="485"/>
      <c r="K19" s="485"/>
      <c r="L19" s="481"/>
      <c r="M19" s="486"/>
      <c r="N19" s="487"/>
      <c r="O19" s="488">
        <v>46297</v>
      </c>
    </row>
    <row r="20" spans="1:15" x14ac:dyDescent="0.35">
      <c r="A20" s="481">
        <v>14</v>
      </c>
      <c r="B20" s="481" t="s">
        <v>128</v>
      </c>
      <c r="C20" s="482" t="s">
        <v>2216</v>
      </c>
      <c r="D20" s="489" t="s">
        <v>2217</v>
      </c>
      <c r="E20" s="482"/>
      <c r="F20" s="489"/>
      <c r="G20" s="490"/>
      <c r="H20" s="490"/>
      <c r="I20" s="475" t="s">
        <v>2198</v>
      </c>
      <c r="J20" s="490"/>
      <c r="K20" s="490"/>
      <c r="L20" s="490"/>
      <c r="M20" s="490"/>
      <c r="N20" s="490"/>
      <c r="O20" s="489" t="s">
        <v>2218</v>
      </c>
    </row>
    <row r="21" spans="1:15" x14ac:dyDescent="0.35">
      <c r="A21" s="481">
        <v>15</v>
      </c>
      <c r="B21" s="481" t="s">
        <v>128</v>
      </c>
      <c r="C21" s="491" t="s">
        <v>2219</v>
      </c>
      <c r="D21" s="489" t="s">
        <v>2220</v>
      </c>
      <c r="E21" s="482"/>
      <c r="F21" s="489"/>
      <c r="G21" s="490"/>
      <c r="H21" s="490"/>
      <c r="I21" s="475" t="s">
        <v>2198</v>
      </c>
      <c r="J21" s="490"/>
      <c r="K21" s="490"/>
      <c r="L21" s="490"/>
      <c r="M21" s="490"/>
      <c r="N21" s="490"/>
      <c r="O21" s="488">
        <v>46296</v>
      </c>
    </row>
    <row r="22" spans="1:15" x14ac:dyDescent="0.35">
      <c r="A22" s="481">
        <v>16</v>
      </c>
      <c r="B22" s="481" t="s">
        <v>128</v>
      </c>
      <c r="C22" s="482" t="s">
        <v>2221</v>
      </c>
      <c r="D22" s="489" t="s">
        <v>2222</v>
      </c>
      <c r="E22" s="482"/>
      <c r="F22" s="489"/>
      <c r="G22" s="490"/>
      <c r="H22" s="490"/>
      <c r="I22" s="490" t="s">
        <v>2842</v>
      </c>
      <c r="J22" s="490"/>
      <c r="K22" s="490"/>
      <c r="L22" s="490"/>
      <c r="M22" s="490"/>
      <c r="N22" s="490"/>
      <c r="O22" s="488">
        <v>46296</v>
      </c>
    </row>
    <row r="23" spans="1:15" x14ac:dyDescent="0.35">
      <c r="A23" s="492">
        <v>17</v>
      </c>
      <c r="B23" s="492" t="s">
        <v>2223</v>
      </c>
      <c r="C23" s="493" t="s">
        <v>2224</v>
      </c>
      <c r="D23" s="494" t="s">
        <v>2225</v>
      </c>
      <c r="E23" s="493"/>
      <c r="F23" s="494"/>
      <c r="G23" s="495"/>
      <c r="H23" s="495"/>
      <c r="I23" s="495"/>
      <c r="J23" s="495"/>
      <c r="K23" s="495"/>
      <c r="L23" s="495"/>
      <c r="M23" s="495"/>
      <c r="N23" s="495"/>
      <c r="O23" s="495"/>
    </row>
    <row r="24" spans="1:15" x14ac:dyDescent="0.35">
      <c r="A24" s="492">
        <v>18</v>
      </c>
      <c r="B24" s="492" t="s">
        <v>2223</v>
      </c>
      <c r="C24" s="493" t="s">
        <v>2226</v>
      </c>
      <c r="D24" s="494" t="s">
        <v>2227</v>
      </c>
      <c r="E24" s="493"/>
      <c r="F24" s="494"/>
      <c r="G24" s="495"/>
      <c r="H24" s="495"/>
      <c r="I24" s="495"/>
      <c r="J24" s="495"/>
      <c r="K24" s="495"/>
      <c r="L24" s="495"/>
      <c r="M24" s="495"/>
      <c r="N24" s="495"/>
      <c r="O24" s="495"/>
    </row>
    <row r="25" spans="1:15" x14ac:dyDescent="0.35">
      <c r="A25" s="492">
        <v>19</v>
      </c>
      <c r="B25" s="492" t="s">
        <v>2223</v>
      </c>
      <c r="C25" s="493" t="s">
        <v>2228</v>
      </c>
      <c r="D25" s="494" t="s">
        <v>2225</v>
      </c>
      <c r="E25" s="493"/>
      <c r="F25" s="494"/>
      <c r="G25" s="495"/>
      <c r="H25" s="495"/>
      <c r="I25" s="495"/>
      <c r="J25" s="495"/>
      <c r="K25" s="495"/>
      <c r="L25" s="495"/>
      <c r="M25" s="495"/>
      <c r="N25" s="495"/>
      <c r="O25" s="495"/>
    </row>
    <row r="26" spans="1:15" ht="15.5" x14ac:dyDescent="0.35">
      <c r="A26" s="496">
        <v>20</v>
      </c>
      <c r="B26" s="497" t="s">
        <v>2229</v>
      </c>
      <c r="C26" s="498" t="s">
        <v>2230</v>
      </c>
      <c r="D26" s="496" t="s">
        <v>146</v>
      </c>
      <c r="E26" s="498" t="s">
        <v>2231</v>
      </c>
      <c r="F26" s="497"/>
      <c r="G26" s="497"/>
      <c r="H26" s="497"/>
      <c r="I26" s="497"/>
      <c r="J26" s="497"/>
      <c r="K26" s="497"/>
      <c r="L26" s="497"/>
      <c r="M26" s="497"/>
      <c r="N26" s="497"/>
      <c r="O26" s="499">
        <v>46073</v>
      </c>
    </row>
    <row r="27" spans="1:15" ht="15.5" x14ac:dyDescent="0.35">
      <c r="A27" s="496">
        <v>21</v>
      </c>
      <c r="B27" s="497" t="s">
        <v>2229</v>
      </c>
      <c r="C27" s="498" t="s">
        <v>2232</v>
      </c>
      <c r="D27" s="496" t="s">
        <v>146</v>
      </c>
      <c r="E27" s="496"/>
      <c r="F27" s="497"/>
      <c r="G27" s="500"/>
      <c r="H27" s="500"/>
      <c r="I27" s="500"/>
      <c r="J27" s="500"/>
      <c r="K27" s="500"/>
      <c r="L27" s="500"/>
      <c r="M27" s="500"/>
      <c r="N27" s="500"/>
      <c r="O27" s="500"/>
    </row>
    <row r="28" spans="1:15" x14ac:dyDescent="0.35">
      <c r="A28" s="448">
        <v>22</v>
      </c>
      <c r="B28" s="455" t="s">
        <v>144</v>
      </c>
      <c r="C28" s="501" t="s">
        <v>2233</v>
      </c>
      <c r="D28" s="448" t="s">
        <v>2234</v>
      </c>
      <c r="E28" s="448"/>
      <c r="F28" s="450"/>
      <c r="G28" s="502"/>
      <c r="H28" s="502"/>
      <c r="I28" s="502"/>
      <c r="J28" s="502"/>
      <c r="K28" s="502"/>
      <c r="L28" s="502"/>
      <c r="M28" s="502"/>
      <c r="N28" s="502"/>
      <c r="O28" s="501" t="s">
        <v>2235</v>
      </c>
    </row>
    <row r="29" spans="1:15" x14ac:dyDescent="0.35">
      <c r="A29" s="503">
        <v>23</v>
      </c>
      <c r="B29" s="504" t="s">
        <v>148</v>
      </c>
      <c r="C29" s="505" t="s">
        <v>2236</v>
      </c>
      <c r="D29" s="504" t="s">
        <v>2237</v>
      </c>
      <c r="E29" s="503"/>
      <c r="F29" s="506"/>
      <c r="G29" s="507"/>
      <c r="H29" s="507"/>
      <c r="I29" s="507"/>
      <c r="J29" s="507"/>
      <c r="K29" s="507"/>
      <c r="L29" s="507"/>
      <c r="M29" s="507"/>
      <c r="N29" s="507"/>
      <c r="O29" s="507"/>
    </row>
    <row r="30" spans="1:15" x14ac:dyDescent="0.35">
      <c r="A30" s="503">
        <v>24</v>
      </c>
      <c r="B30" s="504" t="s">
        <v>148</v>
      </c>
      <c r="C30" s="505" t="s">
        <v>2238</v>
      </c>
      <c r="D30" s="504" t="s">
        <v>2239</v>
      </c>
      <c r="E30" s="503"/>
      <c r="F30" s="506"/>
      <c r="G30" s="507"/>
      <c r="H30" s="507"/>
      <c r="I30" s="507"/>
      <c r="J30" s="507"/>
      <c r="K30" s="507"/>
      <c r="L30" s="507"/>
      <c r="M30" s="507"/>
      <c r="N30" s="507"/>
      <c r="O30" s="507"/>
    </row>
    <row r="31" spans="1:15" x14ac:dyDescent="0.35">
      <c r="A31" s="503">
        <v>25</v>
      </c>
      <c r="B31" s="504" t="s">
        <v>148</v>
      </c>
      <c r="C31" s="508" t="s">
        <v>2240</v>
      </c>
      <c r="D31" s="509" t="s">
        <v>2241</v>
      </c>
      <c r="E31" s="503"/>
      <c r="F31" s="506"/>
      <c r="G31" s="507"/>
      <c r="H31" s="507"/>
      <c r="I31" s="507" t="s">
        <v>2792</v>
      </c>
      <c r="J31" s="507"/>
      <c r="K31" s="507"/>
      <c r="L31" s="507"/>
      <c r="M31" s="507"/>
      <c r="N31" s="507"/>
      <c r="O31" s="503" t="s">
        <v>2242</v>
      </c>
    </row>
    <row r="32" spans="1:15" x14ac:dyDescent="0.35">
      <c r="A32" s="503">
        <v>26</v>
      </c>
      <c r="B32" s="504" t="s">
        <v>148</v>
      </c>
      <c r="C32" s="505" t="s">
        <v>2243</v>
      </c>
      <c r="D32" s="506" t="s">
        <v>2244</v>
      </c>
      <c r="E32" s="503"/>
      <c r="F32" s="506"/>
      <c r="G32" s="507"/>
      <c r="H32" s="507"/>
      <c r="I32" s="507"/>
      <c r="J32" s="507"/>
      <c r="K32" s="507"/>
      <c r="L32" s="507"/>
      <c r="M32" s="507"/>
      <c r="N32" s="507"/>
      <c r="O32" s="507"/>
    </row>
  </sheetData>
  <sheetProtection formatCells="0" formatColumns="0" formatRows="0" insertColumns="0" insertRows="0" insertHyperlinks="0" deleteColumns="0" deleteRows="0" sort="0" autoFilter="0" pivotTables="0"/>
  <mergeCells count="15">
    <mergeCell ref="A1:N1"/>
    <mergeCell ref="A2:N3"/>
    <mergeCell ref="A4:M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M5:M6"/>
    <mergeCell ref="N5:N6"/>
  </mergeCells>
  <conditionalFormatting sqref="F7:F18">
    <cfRule type="cellIs" dxfId="1" priority="1" operator="equal">
      <formula>$D$11</formula>
    </cfRule>
    <cfRule type="cellIs" dxfId="0" priority="2" operator="equal">
      <formula>$D$8</formula>
    </cfRule>
  </conditionalFormatting>
  <pageMargins left="0.7" right="0.7" top="0.75" bottom="0.75" header="0.3" footer="0.3"/>
  <pageSetup scale="62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D12" sqref="D12"/>
    </sheetView>
  </sheetViews>
  <sheetFormatPr defaultColWidth="9.1796875" defaultRowHeight="14.5" x14ac:dyDescent="0.35"/>
  <cols>
    <col min="1" max="1" width="1.453125" style="301" customWidth="1"/>
    <col min="2" max="2" width="4.54296875" style="525" customWidth="1"/>
    <col min="3" max="3" width="43.26953125" style="525" bestFit="1" customWidth="1"/>
    <col min="4" max="4" width="6" style="525" customWidth="1"/>
    <col min="5" max="5" width="7.81640625" style="525" customWidth="1"/>
    <col min="6" max="6" width="13.81640625" style="525" hidden="1" customWidth="1"/>
    <col min="7" max="7" width="12.1796875" style="525" hidden="1" customWidth="1"/>
    <col min="8" max="8" width="6" style="525" customWidth="1"/>
    <col min="9" max="10" width="10.81640625" style="525" hidden="1" customWidth="1"/>
    <col min="11" max="11" width="12.81640625" style="525" customWidth="1"/>
    <col min="12" max="12" width="15.453125" style="525" hidden="1" customWidth="1"/>
    <col min="13" max="13" width="0" style="301" hidden="1" customWidth="1"/>
    <col min="14" max="14" width="11.7265625" style="301" hidden="1" customWidth="1"/>
    <col min="15" max="15" width="0" style="301" hidden="1" customWidth="1"/>
    <col min="16" max="16" width="11.54296875" style="301" hidden="1" customWidth="1"/>
    <col min="17" max="17" width="32.7265625" style="301" hidden="1" customWidth="1"/>
    <col min="18" max="16384" width="9.1796875" style="301"/>
  </cols>
  <sheetData>
    <row r="1" spans="2:41" ht="21.65" customHeight="1" x14ac:dyDescent="0.35">
      <c r="B1" s="1163" t="s">
        <v>1986</v>
      </c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  <c r="P1" s="1164"/>
      <c r="Q1" s="1165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</row>
    <row r="2" spans="2:41" s="510" customFormat="1" ht="15.5" x14ac:dyDescent="0.35">
      <c r="B2" s="1166" t="s">
        <v>1987</v>
      </c>
      <c r="C2" s="1167"/>
      <c r="D2" s="1167"/>
      <c r="E2" s="1167"/>
      <c r="F2" s="1167"/>
      <c r="G2" s="1167"/>
      <c r="H2" s="1167"/>
      <c r="I2" s="1167"/>
      <c r="J2" s="1167"/>
      <c r="K2" s="1167"/>
      <c r="L2" s="1167"/>
      <c r="M2" s="1167"/>
      <c r="N2" s="1167"/>
      <c r="O2" s="1167"/>
      <c r="P2" s="1167"/>
      <c r="Q2" s="1168"/>
      <c r="T2" s="511"/>
    </row>
    <row r="3" spans="2:41" s="510" customFormat="1" ht="16" thickBot="1" x14ac:dyDescent="0.4">
      <c r="B3" s="1166" t="s">
        <v>2245</v>
      </c>
      <c r="C3" s="1167"/>
      <c r="D3" s="1167"/>
      <c r="E3" s="1167"/>
      <c r="F3" s="1167"/>
      <c r="G3" s="1167"/>
      <c r="H3" s="1167"/>
      <c r="I3" s="1167"/>
      <c r="J3" s="1167"/>
      <c r="K3" s="1167"/>
      <c r="L3" s="1167"/>
      <c r="M3" s="1167"/>
      <c r="N3" s="1167"/>
      <c r="O3" s="1167"/>
      <c r="P3" s="1167"/>
      <c r="Q3" s="1169"/>
    </row>
    <row r="4" spans="2:41" s="510" customFormat="1" ht="21" customHeight="1" x14ac:dyDescent="0.35">
      <c r="B4" s="1170"/>
      <c r="C4" s="1170"/>
      <c r="D4" s="1170"/>
      <c r="E4" s="1170"/>
      <c r="F4" s="1170"/>
      <c r="G4" s="1170"/>
      <c r="H4" s="1170"/>
      <c r="I4" s="1170"/>
      <c r="J4" s="1170"/>
      <c r="K4" s="1170"/>
      <c r="L4" s="1170"/>
      <c r="M4" s="1170"/>
      <c r="N4" s="1170"/>
      <c r="O4" s="1170"/>
      <c r="P4" s="1170"/>
      <c r="Q4" s="512">
        <f ca="1">NOW()</f>
        <v>46147.643782870371</v>
      </c>
    </row>
    <row r="5" spans="2:41" s="514" customFormat="1" ht="19.5" customHeight="1" x14ac:dyDescent="0.35">
      <c r="B5" s="1160" t="s">
        <v>2246</v>
      </c>
      <c r="C5" s="1160" t="s">
        <v>2247</v>
      </c>
      <c r="D5" s="1160" t="s">
        <v>2248</v>
      </c>
      <c r="E5" s="1160" t="s">
        <v>2249</v>
      </c>
      <c r="F5" s="1160" t="s">
        <v>2250</v>
      </c>
      <c r="G5" s="1160" t="s">
        <v>2378</v>
      </c>
      <c r="H5" s="1160" t="s">
        <v>2251</v>
      </c>
      <c r="I5" s="1160" t="s">
        <v>2252</v>
      </c>
      <c r="J5" s="1160"/>
      <c r="K5" s="1160" t="s">
        <v>2253</v>
      </c>
      <c r="L5" s="1160" t="s">
        <v>2254</v>
      </c>
      <c r="M5" s="1160" t="s">
        <v>2255</v>
      </c>
      <c r="N5" s="1160" t="s">
        <v>2256</v>
      </c>
      <c r="O5" s="1160" t="s">
        <v>2257</v>
      </c>
      <c r="P5" s="1160" t="s">
        <v>2258</v>
      </c>
      <c r="Q5" s="1161" t="s">
        <v>43</v>
      </c>
    </row>
    <row r="6" spans="2:41" s="514" customFormat="1" ht="44" customHeight="1" x14ac:dyDescent="0.35">
      <c r="B6" s="1160"/>
      <c r="C6" s="1160"/>
      <c r="D6" s="1160"/>
      <c r="E6" s="1160"/>
      <c r="F6" s="1160"/>
      <c r="G6" s="1160"/>
      <c r="H6" s="1160"/>
      <c r="I6" s="513" t="s">
        <v>2259</v>
      </c>
      <c r="J6" s="513" t="s">
        <v>2260</v>
      </c>
      <c r="K6" s="1160"/>
      <c r="L6" s="1160"/>
      <c r="M6" s="1160"/>
      <c r="N6" s="1160"/>
      <c r="O6" s="1160"/>
      <c r="P6" s="1160"/>
      <c r="Q6" s="1161"/>
    </row>
    <row r="7" spans="2:41" ht="15.75" customHeight="1" x14ac:dyDescent="0.35">
      <c r="B7" s="1162" t="s">
        <v>2261</v>
      </c>
      <c r="C7" s="1162"/>
      <c r="D7" s="1162"/>
      <c r="E7" s="1162"/>
      <c r="F7" s="1162"/>
      <c r="G7" s="1162"/>
      <c r="H7" s="1162"/>
      <c r="I7" s="1162"/>
      <c r="J7" s="1162"/>
      <c r="K7" s="1162"/>
      <c r="L7" s="1162"/>
      <c r="M7" s="1162"/>
      <c r="N7" s="1162"/>
      <c r="O7" s="1162"/>
      <c r="P7" s="1162"/>
      <c r="Q7" s="1162"/>
    </row>
    <row r="8" spans="2:41" ht="15.75" customHeight="1" x14ac:dyDescent="0.35">
      <c r="B8" s="442" t="s">
        <v>90</v>
      </c>
      <c r="C8" s="442" t="s">
        <v>2262</v>
      </c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</row>
    <row r="9" spans="2:41" ht="15.75" customHeight="1" x14ac:dyDescent="0.35">
      <c r="B9" s="290">
        <v>1</v>
      </c>
      <c r="C9" s="290" t="s">
        <v>2263</v>
      </c>
      <c r="D9" s="290" t="s">
        <v>2264</v>
      </c>
      <c r="E9" s="290">
        <v>313</v>
      </c>
      <c r="F9" s="290">
        <v>313</v>
      </c>
      <c r="G9" s="290">
        <v>250</v>
      </c>
      <c r="H9" s="290" t="s">
        <v>2265</v>
      </c>
      <c r="I9" s="290">
        <f>469.344+10.02*K9</f>
        <v>2272.944</v>
      </c>
      <c r="J9" s="290"/>
      <c r="K9" s="290">
        <v>180</v>
      </c>
      <c r="L9" s="290"/>
      <c r="M9" s="290">
        <v>115</v>
      </c>
      <c r="N9" s="290">
        <v>112</v>
      </c>
      <c r="O9" s="290">
        <f>K9-M9</f>
        <v>65</v>
      </c>
      <c r="P9" s="290">
        <f>G9-K9</f>
        <v>70</v>
      </c>
      <c r="Q9" s="294"/>
    </row>
    <row r="10" spans="2:41" ht="15" customHeight="1" x14ac:dyDescent="0.35">
      <c r="B10" s="442" t="s">
        <v>86</v>
      </c>
      <c r="C10" s="442" t="s">
        <v>2266</v>
      </c>
      <c r="D10" s="290"/>
      <c r="E10" s="290"/>
      <c r="F10" s="303"/>
      <c r="G10" s="290"/>
      <c r="H10" s="609"/>
      <c r="I10" s="290"/>
      <c r="J10" s="290"/>
      <c r="K10" s="290"/>
      <c r="L10" s="290"/>
      <c r="M10" s="290"/>
      <c r="N10" s="290"/>
      <c r="O10" s="290"/>
      <c r="P10" s="290"/>
      <c r="Q10" s="290"/>
    </row>
    <row r="11" spans="2:41" ht="25.5" customHeight="1" x14ac:dyDescent="0.35">
      <c r="B11" s="290">
        <v>1</v>
      </c>
      <c r="C11" s="515" t="s">
        <v>2267</v>
      </c>
      <c r="D11" s="290" t="s">
        <v>2264</v>
      </c>
      <c r="E11" s="290">
        <v>64</v>
      </c>
      <c r="F11" s="516">
        <v>38</v>
      </c>
      <c r="G11" s="290">
        <v>26</v>
      </c>
      <c r="H11" s="610" t="s">
        <v>2265</v>
      </c>
      <c r="I11" s="290"/>
      <c r="J11" s="290"/>
      <c r="K11" s="290">
        <v>26</v>
      </c>
      <c r="L11" s="290"/>
      <c r="M11" s="290">
        <v>1</v>
      </c>
      <c r="N11" s="290">
        <v>0</v>
      </c>
      <c r="O11" s="290">
        <f>K11-M11</f>
        <v>25</v>
      </c>
      <c r="P11" s="290">
        <f>G11-K11</f>
        <v>0</v>
      </c>
      <c r="Q11" s="290"/>
    </row>
    <row r="12" spans="2:41" ht="25.5" customHeight="1" x14ac:dyDescent="0.35">
      <c r="B12" s="290"/>
      <c r="C12" s="515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</row>
    <row r="13" spans="2:41" ht="25.5" customHeight="1" x14ac:dyDescent="0.35">
      <c r="B13" s="290"/>
      <c r="C13" s="515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</row>
    <row r="14" spans="2:41" ht="15.75" customHeight="1" x14ac:dyDescent="0.35"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</row>
    <row r="15" spans="2:41" ht="15.75" customHeight="1" x14ac:dyDescent="0.35">
      <c r="B15" s="442" t="s">
        <v>85</v>
      </c>
      <c r="C15" s="442" t="s">
        <v>2268</v>
      </c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</row>
    <row r="16" spans="2:41" ht="26.25" customHeight="1" x14ac:dyDescent="0.35">
      <c r="B16" s="290">
        <v>1</v>
      </c>
      <c r="C16" s="515" t="s">
        <v>2269</v>
      </c>
      <c r="D16" s="290" t="s">
        <v>2264</v>
      </c>
      <c r="E16" s="290">
        <v>60</v>
      </c>
      <c r="F16" s="290">
        <v>31</v>
      </c>
      <c r="G16" s="290">
        <v>19</v>
      </c>
      <c r="H16" s="517" t="s">
        <v>2265</v>
      </c>
      <c r="I16" s="290"/>
      <c r="J16" s="290"/>
      <c r="K16" s="290">
        <v>19</v>
      </c>
      <c r="L16" s="290"/>
      <c r="M16" s="290">
        <v>0</v>
      </c>
      <c r="N16" s="290">
        <v>0</v>
      </c>
      <c r="O16" s="290">
        <f>K16-M16</f>
        <v>19</v>
      </c>
      <c r="P16" s="290">
        <f>G16-K16</f>
        <v>0</v>
      </c>
      <c r="Q16" s="290"/>
    </row>
    <row r="17" spans="2:17" ht="26.25" hidden="1" customHeight="1" x14ac:dyDescent="0.35">
      <c r="B17" s="290"/>
      <c r="C17" s="515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</row>
    <row r="18" spans="2:17" hidden="1" x14ac:dyDescent="0.35"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</row>
    <row r="19" spans="2:17" x14ac:dyDescent="0.35">
      <c r="B19" s="442" t="s">
        <v>89</v>
      </c>
      <c r="C19" s="442" t="s">
        <v>2270</v>
      </c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</row>
    <row r="20" spans="2:17" x14ac:dyDescent="0.35">
      <c r="B20" s="290">
        <v>1</v>
      </c>
      <c r="C20" s="515" t="s">
        <v>2372</v>
      </c>
      <c r="D20" s="290" t="s">
        <v>2264</v>
      </c>
      <c r="E20" s="290">
        <v>26</v>
      </c>
      <c r="F20" s="290"/>
      <c r="G20" s="290">
        <v>13</v>
      </c>
      <c r="H20" s="517" t="s">
        <v>2265</v>
      </c>
      <c r="I20" s="290"/>
      <c r="J20" s="290"/>
      <c r="K20" s="290">
        <v>0</v>
      </c>
      <c r="L20" s="290"/>
      <c r="M20" s="290">
        <v>0</v>
      </c>
      <c r="N20" s="290">
        <v>0</v>
      </c>
      <c r="O20" s="290">
        <f>K20-M20</f>
        <v>0</v>
      </c>
      <c r="P20" s="290">
        <f>G20-K20</f>
        <v>13</v>
      </c>
      <c r="Q20" s="296"/>
    </row>
    <row r="21" spans="2:17" hidden="1" x14ac:dyDescent="0.35"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</row>
    <row r="22" spans="2:17" x14ac:dyDescent="0.35">
      <c r="B22" s="290">
        <v>2</v>
      </c>
      <c r="C22" s="515" t="s">
        <v>2373</v>
      </c>
      <c r="D22" s="290" t="s">
        <v>2264</v>
      </c>
      <c r="E22" s="290">
        <v>3</v>
      </c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</row>
    <row r="23" spans="2:17" hidden="1" x14ac:dyDescent="0.35"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</row>
    <row r="24" spans="2:17" x14ac:dyDescent="0.35">
      <c r="B24" s="290">
        <v>3</v>
      </c>
      <c r="C24" s="515" t="s">
        <v>2374</v>
      </c>
      <c r="D24" s="290" t="s">
        <v>2264</v>
      </c>
      <c r="E24" s="290">
        <v>19</v>
      </c>
      <c r="F24" s="290"/>
      <c r="G24" s="290">
        <v>4</v>
      </c>
      <c r="H24" s="517" t="s">
        <v>2265</v>
      </c>
      <c r="I24" s="290"/>
      <c r="J24" s="290"/>
      <c r="K24" s="290"/>
      <c r="L24" s="290"/>
      <c r="M24" s="290"/>
      <c r="N24" s="290"/>
      <c r="O24" s="290"/>
      <c r="P24" s="290"/>
      <c r="Q24" s="290"/>
    </row>
    <row r="25" spans="2:17" hidden="1" x14ac:dyDescent="0.35"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</row>
    <row r="26" spans="2:17" x14ac:dyDescent="0.35">
      <c r="B26" s="290">
        <v>4</v>
      </c>
      <c r="C26" s="515" t="s">
        <v>2375</v>
      </c>
      <c r="D26" s="290" t="s">
        <v>2264</v>
      </c>
      <c r="E26" s="290">
        <v>3</v>
      </c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</row>
    <row r="27" spans="2:17" hidden="1" x14ac:dyDescent="0.35"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</row>
    <row r="28" spans="2:17" x14ac:dyDescent="0.35">
      <c r="B28" s="290">
        <v>5</v>
      </c>
      <c r="C28" s="515" t="s">
        <v>2376</v>
      </c>
      <c r="D28" s="290" t="s">
        <v>2264</v>
      </c>
      <c r="E28" s="290">
        <v>3</v>
      </c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</row>
    <row r="29" spans="2:17" hidden="1" x14ac:dyDescent="0.35"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</row>
    <row r="30" spans="2:17" x14ac:dyDescent="0.35">
      <c r="B30" s="290">
        <v>6</v>
      </c>
      <c r="C30" s="515" t="s">
        <v>2377</v>
      </c>
      <c r="D30" s="290" t="s">
        <v>2264</v>
      </c>
      <c r="E30" s="290">
        <v>3</v>
      </c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</row>
    <row r="31" spans="2:17" x14ac:dyDescent="0.35">
      <c r="B31" s="290"/>
      <c r="C31" s="611" t="s">
        <v>182</v>
      </c>
      <c r="D31" s="290"/>
      <c r="E31" s="442">
        <f>SUM(E9:E30)</f>
        <v>494</v>
      </c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</row>
    <row r="32" spans="2:17" x14ac:dyDescent="0.35">
      <c r="B32" s="1159" t="s">
        <v>2271</v>
      </c>
      <c r="C32" s="1159"/>
      <c r="D32" s="1159"/>
      <c r="E32" s="1159"/>
      <c r="F32" s="1159"/>
      <c r="G32" s="1159"/>
      <c r="H32" s="1159"/>
      <c r="I32" s="1159"/>
      <c r="J32" s="1159"/>
      <c r="K32" s="1159"/>
      <c r="L32" s="1159"/>
      <c r="M32" s="1159"/>
      <c r="N32" s="1159"/>
      <c r="O32" s="1159"/>
      <c r="P32" s="1159"/>
      <c r="Q32" s="1159"/>
    </row>
    <row r="33" spans="2:17" x14ac:dyDescent="0.35">
      <c r="B33" s="442" t="s">
        <v>90</v>
      </c>
      <c r="C33" s="442" t="s">
        <v>2272</v>
      </c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</row>
    <row r="34" spans="2:17" x14ac:dyDescent="0.35">
      <c r="B34" s="290">
        <v>1</v>
      </c>
      <c r="C34" s="290" t="s">
        <v>2273</v>
      </c>
      <c r="D34" s="290" t="s">
        <v>133</v>
      </c>
      <c r="E34" s="290">
        <f>SUM(E36:E39)</f>
        <v>203</v>
      </c>
      <c r="F34" s="290"/>
      <c r="G34" s="290"/>
      <c r="H34" s="290" t="s">
        <v>2265</v>
      </c>
      <c r="I34" s="290"/>
      <c r="J34" s="290"/>
      <c r="K34" s="290">
        <v>152</v>
      </c>
      <c r="L34" s="290"/>
      <c r="M34" s="290">
        <v>20</v>
      </c>
      <c r="N34" s="290"/>
      <c r="O34" s="290"/>
      <c r="P34" s="290"/>
      <c r="Q34" s="294"/>
    </row>
    <row r="35" spans="2:17" hidden="1" x14ac:dyDescent="0.35">
      <c r="B35" s="290">
        <v>2</v>
      </c>
      <c r="C35" s="518" t="s">
        <v>2274</v>
      </c>
      <c r="D35" s="290" t="s">
        <v>133</v>
      </c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4"/>
    </row>
    <row r="36" spans="2:17" x14ac:dyDescent="0.35">
      <c r="B36" s="290">
        <v>3</v>
      </c>
      <c r="C36" s="518" t="s">
        <v>2275</v>
      </c>
      <c r="D36" s="290" t="s">
        <v>133</v>
      </c>
      <c r="E36" s="290">
        <v>103</v>
      </c>
      <c r="F36" s="290"/>
      <c r="G36" s="290"/>
      <c r="H36" s="290" t="s">
        <v>2265</v>
      </c>
      <c r="I36" s="290"/>
      <c r="J36" s="290"/>
      <c r="K36" s="290">
        <v>80</v>
      </c>
      <c r="L36" s="290"/>
      <c r="M36" s="290">
        <v>9</v>
      </c>
      <c r="N36" s="290"/>
      <c r="O36" s="290"/>
      <c r="P36" s="290"/>
      <c r="Q36" s="294"/>
    </row>
    <row r="37" spans="2:17" x14ac:dyDescent="0.35">
      <c r="B37" s="290">
        <v>4</v>
      </c>
      <c r="C37" s="518" t="s">
        <v>2276</v>
      </c>
      <c r="D37" s="290" t="s">
        <v>133</v>
      </c>
      <c r="E37" s="290">
        <v>65</v>
      </c>
      <c r="F37" s="290"/>
      <c r="G37" s="290"/>
      <c r="H37" s="290" t="s">
        <v>2265</v>
      </c>
      <c r="I37" s="290"/>
      <c r="J37" s="290"/>
      <c r="K37" s="290">
        <v>40</v>
      </c>
      <c r="L37" s="290"/>
      <c r="M37" s="290">
        <v>10</v>
      </c>
      <c r="N37" s="290"/>
      <c r="O37" s="290"/>
      <c r="P37" s="290"/>
      <c r="Q37" s="294"/>
    </row>
    <row r="38" spans="2:17" x14ac:dyDescent="0.35">
      <c r="B38" s="290">
        <v>5</v>
      </c>
      <c r="C38" s="518" t="s">
        <v>2277</v>
      </c>
      <c r="D38" s="290" t="s">
        <v>133</v>
      </c>
      <c r="E38" s="290">
        <v>23</v>
      </c>
      <c r="F38" s="290"/>
      <c r="G38" s="290"/>
      <c r="H38" s="290" t="s">
        <v>2265</v>
      </c>
      <c r="I38" s="290"/>
      <c r="J38" s="290"/>
      <c r="K38" s="290">
        <v>20</v>
      </c>
      <c r="L38" s="290"/>
      <c r="M38" s="290">
        <v>4</v>
      </c>
      <c r="N38" s="290"/>
      <c r="O38" s="290"/>
      <c r="P38" s="290"/>
      <c r="Q38" s="294"/>
    </row>
    <row r="39" spans="2:17" x14ac:dyDescent="0.35">
      <c r="B39" s="290">
        <v>6</v>
      </c>
      <c r="C39" s="518" t="s">
        <v>2278</v>
      </c>
      <c r="D39" s="290" t="s">
        <v>133</v>
      </c>
      <c r="E39" s="290">
        <v>12</v>
      </c>
      <c r="F39" s="290"/>
      <c r="G39" s="290"/>
      <c r="H39" s="290" t="s">
        <v>2265</v>
      </c>
      <c r="I39" s="290"/>
      <c r="J39" s="290"/>
      <c r="K39" s="290">
        <v>12</v>
      </c>
      <c r="L39" s="290"/>
      <c r="M39" s="290">
        <v>0</v>
      </c>
      <c r="N39" s="290"/>
      <c r="O39" s="290"/>
      <c r="P39" s="290"/>
      <c r="Q39" s="294"/>
    </row>
    <row r="40" spans="2:17" hidden="1" x14ac:dyDescent="0.35">
      <c r="B40" s="290">
        <v>7</v>
      </c>
      <c r="C40" s="518" t="s">
        <v>2279</v>
      </c>
      <c r="D40" s="290" t="s">
        <v>133</v>
      </c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4"/>
    </row>
    <row r="41" spans="2:17" hidden="1" x14ac:dyDescent="0.35">
      <c r="B41" s="290">
        <v>8</v>
      </c>
      <c r="C41" s="518" t="s">
        <v>2280</v>
      </c>
      <c r="D41" s="290" t="s">
        <v>133</v>
      </c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4"/>
    </row>
    <row r="42" spans="2:17" x14ac:dyDescent="0.35">
      <c r="B42" s="290"/>
      <c r="C42" s="518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4"/>
    </row>
    <row r="43" spans="2:17" x14ac:dyDescent="0.35">
      <c r="B43" s="442" t="s">
        <v>86</v>
      </c>
      <c r="C43" s="442" t="s">
        <v>2281</v>
      </c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</row>
    <row r="44" spans="2:17" x14ac:dyDescent="0.35">
      <c r="B44" s="290">
        <v>1</v>
      </c>
      <c r="C44" s="290" t="s">
        <v>2273</v>
      </c>
      <c r="D44" s="290" t="s">
        <v>133</v>
      </c>
      <c r="E44" s="290">
        <f>SUM(E46:E50)</f>
        <v>64</v>
      </c>
      <c r="F44" s="290"/>
      <c r="G44" s="290">
        <f>SUM(G46:G50)</f>
        <v>29</v>
      </c>
      <c r="H44" s="290" t="s">
        <v>2265</v>
      </c>
      <c r="I44" s="290"/>
      <c r="J44" s="290"/>
      <c r="K44" s="290"/>
      <c r="L44" s="290"/>
      <c r="M44" s="290"/>
      <c r="N44" s="290"/>
      <c r="O44" s="290"/>
      <c r="P44" s="290"/>
      <c r="Q44" s="290"/>
    </row>
    <row r="45" spans="2:17" hidden="1" x14ac:dyDescent="0.35">
      <c r="B45" s="290">
        <v>2</v>
      </c>
      <c r="C45" s="518" t="s">
        <v>2274</v>
      </c>
      <c r="D45" s="290" t="s">
        <v>133</v>
      </c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</row>
    <row r="46" spans="2:17" x14ac:dyDescent="0.35">
      <c r="B46" s="290">
        <v>2</v>
      </c>
      <c r="C46" s="518" t="s">
        <v>2282</v>
      </c>
      <c r="D46" s="290" t="s">
        <v>133</v>
      </c>
      <c r="E46" s="290">
        <v>21</v>
      </c>
      <c r="F46" s="290"/>
      <c r="G46" s="290">
        <v>15</v>
      </c>
      <c r="H46" s="290" t="s">
        <v>2265</v>
      </c>
      <c r="I46" s="290"/>
      <c r="J46" s="290"/>
      <c r="K46" s="290"/>
      <c r="L46" s="290"/>
      <c r="M46" s="290"/>
      <c r="N46" s="290"/>
      <c r="O46" s="290"/>
      <c r="P46" s="290"/>
      <c r="Q46" s="290"/>
    </row>
    <row r="47" spans="2:17" x14ac:dyDescent="0.35">
      <c r="B47" s="290">
        <v>3</v>
      </c>
      <c r="C47" s="518" t="s">
        <v>2276</v>
      </c>
      <c r="D47" s="290" t="s">
        <v>133</v>
      </c>
      <c r="E47" s="290">
        <v>11</v>
      </c>
      <c r="F47" s="290"/>
      <c r="G47" s="290">
        <v>8</v>
      </c>
      <c r="H47" s="290" t="s">
        <v>2265</v>
      </c>
      <c r="I47" s="290"/>
      <c r="J47" s="290"/>
      <c r="K47" s="290"/>
      <c r="L47" s="290"/>
      <c r="M47" s="290"/>
      <c r="N47" s="290"/>
      <c r="O47" s="290"/>
      <c r="P47" s="290"/>
      <c r="Q47" s="290"/>
    </row>
    <row r="48" spans="2:17" x14ac:dyDescent="0.35">
      <c r="B48" s="290">
        <v>4</v>
      </c>
      <c r="C48" s="518" t="s">
        <v>2277</v>
      </c>
      <c r="D48" s="290" t="s">
        <v>133</v>
      </c>
      <c r="E48" s="290">
        <v>5</v>
      </c>
      <c r="F48" s="290"/>
      <c r="G48" s="290">
        <v>1</v>
      </c>
      <c r="H48" s="290" t="s">
        <v>2265</v>
      </c>
      <c r="I48" s="290"/>
      <c r="J48" s="290"/>
      <c r="K48" s="290"/>
      <c r="L48" s="290"/>
      <c r="M48" s="290"/>
      <c r="N48" s="290"/>
      <c r="O48" s="290"/>
      <c r="P48" s="290"/>
      <c r="Q48" s="290"/>
    </row>
    <row r="49" spans="2:17" hidden="1" x14ac:dyDescent="0.35">
      <c r="B49" s="290">
        <v>6</v>
      </c>
      <c r="C49" s="518" t="s">
        <v>2283</v>
      </c>
      <c r="D49" s="290" t="s">
        <v>133</v>
      </c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</row>
    <row r="50" spans="2:17" x14ac:dyDescent="0.35">
      <c r="B50" s="290">
        <v>5</v>
      </c>
      <c r="C50" s="518" t="s">
        <v>2278</v>
      </c>
      <c r="D50" s="290" t="s">
        <v>133</v>
      </c>
      <c r="E50" s="290">
        <v>27</v>
      </c>
      <c r="F50" s="290"/>
      <c r="G50" s="290">
        <v>5</v>
      </c>
      <c r="H50" s="290" t="s">
        <v>2265</v>
      </c>
      <c r="I50" s="290"/>
      <c r="J50" s="290"/>
      <c r="K50" s="290"/>
      <c r="L50" s="290"/>
      <c r="M50" s="290"/>
      <c r="N50" s="290"/>
      <c r="O50" s="290"/>
      <c r="P50" s="290"/>
      <c r="Q50" s="290"/>
    </row>
    <row r="51" spans="2:17" hidden="1" x14ac:dyDescent="0.35">
      <c r="B51" s="290">
        <v>8</v>
      </c>
      <c r="C51" s="518" t="s">
        <v>2279</v>
      </c>
      <c r="D51" s="290" t="s">
        <v>133</v>
      </c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</row>
    <row r="52" spans="2:17" hidden="1" x14ac:dyDescent="0.35">
      <c r="B52" s="290">
        <v>9</v>
      </c>
      <c r="C52" s="518" t="s">
        <v>2284</v>
      </c>
      <c r="D52" s="290" t="s">
        <v>133</v>
      </c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</row>
    <row r="53" spans="2:17" hidden="1" x14ac:dyDescent="0.35">
      <c r="B53" s="290">
        <v>10</v>
      </c>
      <c r="C53" s="518" t="s">
        <v>2285</v>
      </c>
      <c r="D53" s="290" t="s">
        <v>133</v>
      </c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</row>
    <row r="54" spans="2:17" hidden="1" x14ac:dyDescent="0.35">
      <c r="B54" s="290">
        <v>11</v>
      </c>
      <c r="C54" s="518" t="s">
        <v>2286</v>
      </c>
      <c r="D54" s="290" t="s">
        <v>133</v>
      </c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</row>
    <row r="55" spans="2:17" hidden="1" x14ac:dyDescent="0.35">
      <c r="B55" s="290">
        <v>12</v>
      </c>
      <c r="C55" s="518" t="s">
        <v>2287</v>
      </c>
      <c r="D55" s="290" t="s">
        <v>133</v>
      </c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</row>
    <row r="56" spans="2:17" x14ac:dyDescent="0.35">
      <c r="B56" s="290"/>
      <c r="C56" s="518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</row>
    <row r="57" spans="2:17" x14ac:dyDescent="0.35">
      <c r="B57" s="442" t="s">
        <v>85</v>
      </c>
      <c r="C57" s="442" t="s">
        <v>2288</v>
      </c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</row>
    <row r="58" spans="2:17" x14ac:dyDescent="0.35">
      <c r="B58" s="290">
        <v>1</v>
      </c>
      <c r="C58" s="290" t="s">
        <v>2273</v>
      </c>
      <c r="D58" s="290" t="s">
        <v>133</v>
      </c>
      <c r="E58" s="290">
        <f>SUM(E60:E63)</f>
        <v>60</v>
      </c>
      <c r="F58" s="290"/>
      <c r="G58" s="290">
        <f>SUM(G60:G63)</f>
        <v>22</v>
      </c>
      <c r="H58" s="290"/>
      <c r="I58" s="290"/>
      <c r="J58" s="290"/>
      <c r="K58" s="290"/>
      <c r="L58" s="290"/>
      <c r="M58" s="290"/>
      <c r="N58" s="290"/>
      <c r="O58" s="290"/>
      <c r="P58" s="290"/>
      <c r="Q58" s="290"/>
    </row>
    <row r="59" spans="2:17" hidden="1" x14ac:dyDescent="0.35">
      <c r="B59" s="290">
        <v>2</v>
      </c>
      <c r="C59" s="518" t="s">
        <v>2274</v>
      </c>
      <c r="D59" s="290" t="s">
        <v>133</v>
      </c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</row>
    <row r="60" spans="2:17" x14ac:dyDescent="0.35">
      <c r="B60" s="290">
        <v>3</v>
      </c>
      <c r="C60" s="518" t="s">
        <v>2282</v>
      </c>
      <c r="D60" s="290" t="s">
        <v>133</v>
      </c>
      <c r="E60" s="290">
        <v>33</v>
      </c>
      <c r="F60" s="290"/>
      <c r="G60" s="290">
        <v>10</v>
      </c>
      <c r="H60" s="290" t="s">
        <v>2265</v>
      </c>
      <c r="I60" s="290"/>
      <c r="J60" s="290"/>
      <c r="K60" s="290"/>
      <c r="L60" s="290"/>
      <c r="M60" s="290"/>
      <c r="N60" s="290"/>
      <c r="O60" s="290"/>
      <c r="P60" s="290"/>
      <c r="Q60" s="290"/>
    </row>
    <row r="61" spans="2:17" x14ac:dyDescent="0.35">
      <c r="B61" s="290">
        <v>4</v>
      </c>
      <c r="C61" s="518" t="s">
        <v>2276</v>
      </c>
      <c r="D61" s="290" t="s">
        <v>133</v>
      </c>
      <c r="E61" s="290">
        <v>10</v>
      </c>
      <c r="F61" s="290"/>
      <c r="G61" s="290">
        <v>5</v>
      </c>
      <c r="H61" s="290" t="s">
        <v>2265</v>
      </c>
      <c r="I61" s="290"/>
      <c r="J61" s="290"/>
      <c r="K61" s="290"/>
      <c r="L61" s="290"/>
      <c r="M61" s="290"/>
      <c r="N61" s="290"/>
      <c r="O61" s="290"/>
      <c r="P61" s="290"/>
      <c r="Q61" s="290"/>
    </row>
    <row r="62" spans="2:17" x14ac:dyDescent="0.35">
      <c r="B62" s="290">
        <v>5</v>
      </c>
      <c r="C62" s="518" t="s">
        <v>2277</v>
      </c>
      <c r="D62" s="290" t="s">
        <v>133</v>
      </c>
      <c r="E62" s="290">
        <v>4</v>
      </c>
      <c r="F62" s="290"/>
      <c r="G62" s="290">
        <v>2</v>
      </c>
      <c r="H62" s="290" t="s">
        <v>2265</v>
      </c>
      <c r="I62" s="290"/>
      <c r="J62" s="290"/>
      <c r="K62" s="290"/>
      <c r="L62" s="290"/>
      <c r="M62" s="290"/>
      <c r="N62" s="290"/>
      <c r="O62" s="290"/>
      <c r="P62" s="290"/>
      <c r="Q62" s="290"/>
    </row>
    <row r="63" spans="2:17" x14ac:dyDescent="0.35">
      <c r="B63" s="290">
        <v>6</v>
      </c>
      <c r="C63" s="518" t="s">
        <v>2278</v>
      </c>
      <c r="D63" s="290" t="s">
        <v>133</v>
      </c>
      <c r="E63" s="290">
        <v>13</v>
      </c>
      <c r="F63" s="290"/>
      <c r="G63" s="290">
        <v>5</v>
      </c>
      <c r="H63" s="290" t="s">
        <v>2265</v>
      </c>
      <c r="I63" s="290"/>
      <c r="J63" s="290"/>
      <c r="K63" s="290"/>
      <c r="L63" s="290"/>
      <c r="M63" s="290"/>
      <c r="N63" s="290"/>
      <c r="O63" s="290"/>
      <c r="P63" s="290"/>
      <c r="Q63" s="290"/>
    </row>
    <row r="64" spans="2:17" hidden="1" x14ac:dyDescent="0.35">
      <c r="B64" s="290">
        <v>7</v>
      </c>
      <c r="C64" s="518" t="s">
        <v>2279</v>
      </c>
      <c r="D64" s="290" t="s">
        <v>133</v>
      </c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</row>
    <row r="65" spans="2:17" hidden="1" x14ac:dyDescent="0.35">
      <c r="B65" s="290">
        <v>8</v>
      </c>
      <c r="C65" s="518" t="s">
        <v>2289</v>
      </c>
      <c r="D65" s="290" t="s">
        <v>133</v>
      </c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</row>
    <row r="66" spans="2:17" x14ac:dyDescent="0.35">
      <c r="B66" s="290"/>
      <c r="C66" s="518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</row>
    <row r="67" spans="2:17" ht="15.5" x14ac:dyDescent="0.35">
      <c r="B67" s="442" t="s">
        <v>91</v>
      </c>
      <c r="C67" s="442" t="s">
        <v>2793</v>
      </c>
      <c r="D67" s="290"/>
      <c r="E67" s="290"/>
      <c r="F67" s="519"/>
      <c r="G67" s="519"/>
      <c r="H67" s="290"/>
      <c r="I67" s="290"/>
      <c r="J67" s="290"/>
      <c r="K67" s="290"/>
      <c r="L67" s="290"/>
      <c r="M67" s="290"/>
      <c r="N67" s="290"/>
      <c r="O67" s="290"/>
      <c r="P67" s="290"/>
      <c r="Q67" s="290"/>
    </row>
    <row r="68" spans="2:17" x14ac:dyDescent="0.35">
      <c r="B68" s="290">
        <v>1</v>
      </c>
      <c r="C68" s="290" t="s">
        <v>2273</v>
      </c>
      <c r="D68" s="290" t="s">
        <v>133</v>
      </c>
      <c r="E68" s="290">
        <f>SUM(E69:E73)</f>
        <v>29</v>
      </c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</row>
    <row r="69" spans="2:17" x14ac:dyDescent="0.35">
      <c r="B69" s="290">
        <v>2</v>
      </c>
      <c r="C69" s="518" t="s">
        <v>2290</v>
      </c>
      <c r="D69" s="290" t="s">
        <v>133</v>
      </c>
      <c r="E69" s="290">
        <v>18</v>
      </c>
      <c r="F69" s="290"/>
      <c r="G69" s="290">
        <v>4</v>
      </c>
      <c r="H69" s="290" t="s">
        <v>2265</v>
      </c>
      <c r="I69" s="290"/>
      <c r="J69" s="290"/>
      <c r="K69" s="290"/>
      <c r="L69" s="290"/>
      <c r="M69" s="290"/>
      <c r="N69" s="290"/>
      <c r="O69" s="290"/>
      <c r="P69" s="290"/>
      <c r="Q69" s="290"/>
    </row>
    <row r="70" spans="2:17" x14ac:dyDescent="0.35">
      <c r="B70" s="290">
        <v>3</v>
      </c>
      <c r="C70" s="518" t="s">
        <v>2291</v>
      </c>
      <c r="D70" s="290" t="s">
        <v>133</v>
      </c>
      <c r="E70" s="290">
        <v>4</v>
      </c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</row>
    <row r="71" spans="2:17" x14ac:dyDescent="0.35">
      <c r="B71" s="290">
        <v>4</v>
      </c>
      <c r="C71" s="518" t="s">
        <v>2292</v>
      </c>
      <c r="D71" s="290" t="s">
        <v>133</v>
      </c>
      <c r="E71" s="290">
        <v>0</v>
      </c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</row>
    <row r="72" spans="2:17" x14ac:dyDescent="0.35">
      <c r="B72" s="290">
        <v>5</v>
      </c>
      <c r="C72" s="518" t="s">
        <v>2293</v>
      </c>
      <c r="D72" s="290" t="s">
        <v>133</v>
      </c>
      <c r="E72" s="290">
        <v>4</v>
      </c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</row>
    <row r="73" spans="2:17" x14ac:dyDescent="0.35">
      <c r="B73" s="290">
        <v>7</v>
      </c>
      <c r="C73" s="518" t="s">
        <v>2294</v>
      </c>
      <c r="D73" s="290" t="s">
        <v>133</v>
      </c>
      <c r="E73" s="290">
        <v>3</v>
      </c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</row>
    <row r="74" spans="2:17" hidden="1" x14ac:dyDescent="0.35">
      <c r="B74" s="290">
        <v>8</v>
      </c>
      <c r="C74" s="518" t="s">
        <v>2294</v>
      </c>
      <c r="D74" s="290" t="s">
        <v>133</v>
      </c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</row>
    <row r="75" spans="2:17" hidden="1" x14ac:dyDescent="0.35">
      <c r="B75" s="290">
        <v>9</v>
      </c>
      <c r="C75" s="518" t="s">
        <v>2295</v>
      </c>
      <c r="D75" s="290" t="s">
        <v>133</v>
      </c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</row>
    <row r="76" spans="2:17" hidden="1" x14ac:dyDescent="0.35">
      <c r="B76" s="290">
        <v>10</v>
      </c>
      <c r="C76" s="518" t="s">
        <v>2296</v>
      </c>
      <c r="D76" s="290" t="s">
        <v>133</v>
      </c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</row>
    <row r="77" spans="2:17" x14ac:dyDescent="0.35">
      <c r="B77" s="290"/>
      <c r="C77" s="518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</row>
    <row r="78" spans="2:17" x14ac:dyDescent="0.35">
      <c r="B78" s="442" t="s">
        <v>96</v>
      </c>
      <c r="C78" s="442" t="s">
        <v>2794</v>
      </c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</row>
    <row r="79" spans="2:17" x14ac:dyDescent="0.35">
      <c r="B79" s="290">
        <v>1</v>
      </c>
      <c r="C79" s="290" t="s">
        <v>2273</v>
      </c>
      <c r="D79" s="290" t="s">
        <v>133</v>
      </c>
      <c r="E79" s="290">
        <f>SUM(E80:E86)</f>
        <v>28</v>
      </c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</row>
    <row r="80" spans="2:17" x14ac:dyDescent="0.35">
      <c r="B80" s="290">
        <v>2</v>
      </c>
      <c r="C80" s="518" t="s">
        <v>2290</v>
      </c>
      <c r="D80" s="290" t="s">
        <v>133</v>
      </c>
      <c r="E80" s="290">
        <v>8</v>
      </c>
      <c r="F80" s="290"/>
      <c r="G80" s="290">
        <v>1</v>
      </c>
      <c r="H80" s="290" t="s">
        <v>2265</v>
      </c>
      <c r="I80" s="290"/>
      <c r="J80" s="290"/>
      <c r="K80" s="290"/>
      <c r="L80" s="290"/>
      <c r="M80" s="290"/>
      <c r="N80" s="290"/>
      <c r="O80" s="290"/>
      <c r="P80" s="290"/>
      <c r="Q80" s="290"/>
    </row>
    <row r="81" spans="2:17" x14ac:dyDescent="0.35">
      <c r="B81" s="290">
        <v>3</v>
      </c>
      <c r="C81" s="518" t="s">
        <v>2291</v>
      </c>
      <c r="D81" s="290" t="s">
        <v>133</v>
      </c>
      <c r="E81" s="290">
        <v>4</v>
      </c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</row>
    <row r="82" spans="2:17" x14ac:dyDescent="0.35">
      <c r="B82" s="290">
        <v>4</v>
      </c>
      <c r="C82" s="518" t="s">
        <v>2292</v>
      </c>
      <c r="D82" s="290" t="s">
        <v>133</v>
      </c>
      <c r="E82" s="290">
        <v>2</v>
      </c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</row>
    <row r="83" spans="2:17" x14ac:dyDescent="0.35">
      <c r="B83" s="290">
        <v>5</v>
      </c>
      <c r="C83" s="518" t="s">
        <v>2293</v>
      </c>
      <c r="D83" s="290" t="s">
        <v>133</v>
      </c>
      <c r="E83" s="290">
        <v>5</v>
      </c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</row>
    <row r="84" spans="2:17" x14ac:dyDescent="0.35">
      <c r="B84" s="290">
        <v>6</v>
      </c>
      <c r="C84" s="518" t="s">
        <v>2294</v>
      </c>
      <c r="D84" s="290" t="s">
        <v>133</v>
      </c>
      <c r="E84" s="290">
        <v>3</v>
      </c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</row>
    <row r="85" spans="2:17" x14ac:dyDescent="0.35">
      <c r="B85" s="290">
        <v>7</v>
      </c>
      <c r="C85" s="518" t="s">
        <v>2795</v>
      </c>
      <c r="D85" s="290" t="s">
        <v>133</v>
      </c>
      <c r="E85" s="290">
        <v>3</v>
      </c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</row>
    <row r="86" spans="2:17" x14ac:dyDescent="0.35">
      <c r="B86" s="290">
        <v>8</v>
      </c>
      <c r="C86" s="518" t="s">
        <v>2796</v>
      </c>
      <c r="D86" s="290" t="s">
        <v>133</v>
      </c>
      <c r="E86" s="290">
        <v>3</v>
      </c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</row>
    <row r="87" spans="2:17" hidden="1" x14ac:dyDescent="0.35">
      <c r="B87" s="290">
        <v>9</v>
      </c>
      <c r="C87" s="518" t="s">
        <v>2296</v>
      </c>
      <c r="D87" s="290" t="s">
        <v>133</v>
      </c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</row>
    <row r="88" spans="2:17" x14ac:dyDescent="0.35">
      <c r="B88" s="290"/>
      <c r="C88" s="518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</row>
    <row r="89" spans="2:17" x14ac:dyDescent="0.35">
      <c r="B89" s="290"/>
      <c r="C89" s="518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</row>
    <row r="90" spans="2:17" x14ac:dyDescent="0.35">
      <c r="B90" s="290"/>
      <c r="C90" s="782" t="s">
        <v>182</v>
      </c>
      <c r="D90" s="290"/>
      <c r="E90" s="290">
        <f>SUM(E36:E86)</f>
        <v>565</v>
      </c>
      <c r="F90" s="290"/>
      <c r="G90" s="290">
        <f>SUM(G36+G37+G38+G39)+(G46+G47+G48+G50)+(G60+G61+G62+G63)+G69+G80</f>
        <v>56</v>
      </c>
      <c r="H90" s="290" t="s">
        <v>2265</v>
      </c>
      <c r="I90" s="290"/>
      <c r="J90" s="290"/>
      <c r="K90" s="290"/>
      <c r="L90" s="290"/>
      <c r="M90" s="290"/>
      <c r="N90" s="290"/>
      <c r="O90" s="290"/>
      <c r="P90" s="290"/>
      <c r="Q90" s="290"/>
    </row>
    <row r="91" spans="2:17" x14ac:dyDescent="0.35">
      <c r="B91" s="1159" t="s">
        <v>149</v>
      </c>
      <c r="C91" s="1159"/>
      <c r="D91" s="1159"/>
      <c r="E91" s="1159"/>
      <c r="F91" s="1159"/>
      <c r="G91" s="1159"/>
      <c r="H91" s="1159"/>
      <c r="I91" s="1159"/>
      <c r="J91" s="1159"/>
      <c r="K91" s="1159"/>
      <c r="L91" s="1159"/>
      <c r="M91" s="1159"/>
      <c r="N91" s="1159"/>
      <c r="O91" s="1159"/>
      <c r="P91" s="1159"/>
      <c r="Q91" s="1159"/>
    </row>
    <row r="92" spans="2:17" x14ac:dyDescent="0.35">
      <c r="B92" s="442" t="s">
        <v>2297</v>
      </c>
      <c r="C92" s="442" t="s">
        <v>2298</v>
      </c>
      <c r="D92" s="442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</row>
    <row r="93" spans="2:17" x14ac:dyDescent="0.35">
      <c r="B93" s="290">
        <v>1</v>
      </c>
      <c r="C93" s="290" t="s">
        <v>2299</v>
      </c>
      <c r="D93" s="290" t="s">
        <v>2101</v>
      </c>
      <c r="E93" s="290"/>
      <c r="F93" s="290">
        <v>478</v>
      </c>
      <c r="G93" s="290"/>
      <c r="H93" s="290" t="s">
        <v>2265</v>
      </c>
      <c r="I93" s="290"/>
      <c r="J93" s="290"/>
      <c r="K93" s="290">
        <v>100</v>
      </c>
      <c r="L93" s="290"/>
      <c r="M93" s="290"/>
      <c r="N93" s="290"/>
      <c r="O93" s="290"/>
      <c r="P93" s="290"/>
      <c r="Q93" s="290"/>
    </row>
    <row r="94" spans="2:17" x14ac:dyDescent="0.35">
      <c r="B94" s="290">
        <v>2</v>
      </c>
      <c r="C94" s="290" t="s">
        <v>2300</v>
      </c>
      <c r="D94" s="290" t="s">
        <v>2101</v>
      </c>
      <c r="E94" s="290"/>
      <c r="F94" s="290">
        <v>478</v>
      </c>
      <c r="G94" s="290"/>
      <c r="H94" s="290" t="s">
        <v>2265</v>
      </c>
      <c r="I94" s="290"/>
      <c r="J94" s="290"/>
      <c r="K94" s="290">
        <v>100</v>
      </c>
      <c r="L94" s="290"/>
      <c r="M94" s="290"/>
      <c r="N94" s="290"/>
      <c r="O94" s="290"/>
      <c r="P94" s="290"/>
      <c r="Q94" s="290"/>
    </row>
    <row r="95" spans="2:17" x14ac:dyDescent="0.35">
      <c r="B95" s="290">
        <v>3</v>
      </c>
      <c r="C95" s="290" t="s">
        <v>24</v>
      </c>
      <c r="D95" s="290" t="s">
        <v>2101</v>
      </c>
      <c r="E95" s="290"/>
      <c r="F95" s="290">
        <v>478</v>
      </c>
      <c r="G95" s="290"/>
      <c r="H95" s="290" t="s">
        <v>2265</v>
      </c>
      <c r="I95" s="290"/>
      <c r="J95" s="290"/>
      <c r="K95" s="290">
        <v>165</v>
      </c>
      <c r="L95" s="290"/>
      <c r="M95" s="290"/>
      <c r="N95" s="290"/>
      <c r="O95" s="290"/>
      <c r="P95" s="290"/>
      <c r="Q95" s="290"/>
    </row>
    <row r="96" spans="2:17" x14ac:dyDescent="0.35">
      <c r="B96" s="1159" t="s">
        <v>2301</v>
      </c>
      <c r="C96" s="1159"/>
      <c r="D96" s="1159"/>
      <c r="E96" s="1159"/>
      <c r="F96" s="1159"/>
      <c r="G96" s="1159"/>
      <c r="H96" s="1159"/>
      <c r="I96" s="1159"/>
      <c r="J96" s="1159"/>
      <c r="K96" s="1159"/>
      <c r="L96" s="1159"/>
      <c r="M96" s="1159"/>
      <c r="N96" s="1159"/>
      <c r="O96" s="1159"/>
      <c r="P96" s="1159"/>
      <c r="Q96" s="1159"/>
    </row>
    <row r="97" spans="2:17" x14ac:dyDescent="0.35">
      <c r="B97" s="442" t="s">
        <v>2302</v>
      </c>
      <c r="C97" s="442" t="s">
        <v>2303</v>
      </c>
      <c r="D97" s="442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</row>
    <row r="98" spans="2:17" x14ac:dyDescent="0.35">
      <c r="B98" s="373">
        <v>1</v>
      </c>
      <c r="C98" s="373" t="s">
        <v>2797</v>
      </c>
      <c r="D98" s="290" t="s">
        <v>2304</v>
      </c>
      <c r="E98" s="373"/>
      <c r="F98" s="373"/>
      <c r="G98" s="373">
        <v>1212</v>
      </c>
      <c r="H98" s="373"/>
      <c r="I98" s="373"/>
      <c r="J98" s="373"/>
      <c r="K98" s="373">
        <v>51.715000000000003</v>
      </c>
      <c r="L98" s="373">
        <v>135.55600000000001</v>
      </c>
      <c r="M98" s="373"/>
      <c r="N98" s="373"/>
      <c r="O98" s="290"/>
      <c r="P98" s="290"/>
      <c r="Q98" s="373"/>
    </row>
    <row r="99" spans="2:17" hidden="1" x14ac:dyDescent="0.35">
      <c r="B99" s="373">
        <v>2</v>
      </c>
      <c r="C99" s="373" t="s">
        <v>2305</v>
      </c>
      <c r="D99" s="290" t="s">
        <v>2265</v>
      </c>
      <c r="E99" s="373"/>
      <c r="F99" s="373"/>
      <c r="G99" s="373"/>
      <c r="H99" s="373"/>
      <c r="I99" s="373"/>
      <c r="J99" s="373"/>
      <c r="K99" s="373"/>
      <c r="L99" s="373">
        <v>2657</v>
      </c>
      <c r="M99" s="373"/>
      <c r="N99" s="373"/>
      <c r="O99" s="290"/>
      <c r="P99" s="290"/>
      <c r="Q99" s="373"/>
    </row>
    <row r="100" spans="2:17" hidden="1" x14ac:dyDescent="0.35">
      <c r="B100" s="373">
        <v>3</v>
      </c>
      <c r="C100" s="373" t="s">
        <v>2306</v>
      </c>
      <c r="D100" s="290" t="s">
        <v>2265</v>
      </c>
      <c r="E100" s="373"/>
      <c r="F100" s="373"/>
      <c r="G100" s="373"/>
      <c r="H100" s="373"/>
      <c r="I100" s="373"/>
      <c r="J100" s="373"/>
      <c r="K100" s="373"/>
      <c r="L100" s="373">
        <v>4144</v>
      </c>
      <c r="M100" s="373"/>
      <c r="N100" s="373"/>
      <c r="O100" s="290"/>
      <c r="P100" s="290"/>
      <c r="Q100" s="373"/>
    </row>
    <row r="101" spans="2:17" x14ac:dyDescent="0.35">
      <c r="B101" s="373">
        <v>2</v>
      </c>
      <c r="C101" s="373" t="s">
        <v>2798</v>
      </c>
      <c r="D101" s="290" t="s">
        <v>2304</v>
      </c>
      <c r="E101" s="373"/>
      <c r="F101" s="373"/>
      <c r="G101" s="373"/>
      <c r="H101" s="373"/>
      <c r="I101" s="373"/>
      <c r="J101" s="373"/>
      <c r="K101" s="373">
        <v>1068.317</v>
      </c>
      <c r="L101" s="373">
        <v>1740.7329999999999</v>
      </c>
      <c r="M101" s="373"/>
      <c r="N101" s="373"/>
      <c r="O101" s="290"/>
      <c r="P101" s="290"/>
      <c r="Q101" s="373"/>
    </row>
    <row r="102" spans="2:17" hidden="1" x14ac:dyDescent="0.35">
      <c r="B102" s="373"/>
      <c r="C102" s="373"/>
      <c r="D102" s="290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</row>
    <row r="103" spans="2:17" hidden="1" x14ac:dyDescent="0.35">
      <c r="B103" s="520" t="s">
        <v>2307</v>
      </c>
      <c r="C103" s="520" t="s">
        <v>2308</v>
      </c>
      <c r="D103" s="290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</row>
    <row r="104" spans="2:17" hidden="1" x14ac:dyDescent="0.35">
      <c r="B104" s="373">
        <v>1</v>
      </c>
      <c r="C104" s="373" t="s">
        <v>2309</v>
      </c>
      <c r="D104" s="290" t="s">
        <v>2265</v>
      </c>
      <c r="E104" s="373"/>
      <c r="F104" s="373"/>
      <c r="G104" s="373"/>
      <c r="H104" s="373"/>
      <c r="I104" s="373"/>
      <c r="J104" s="373"/>
      <c r="K104" s="373"/>
      <c r="L104" s="290">
        <v>1916</v>
      </c>
      <c r="M104" s="290"/>
      <c r="N104" s="373"/>
      <c r="O104" s="290"/>
      <c r="P104" s="290"/>
      <c r="Q104" s="373"/>
    </row>
    <row r="105" spans="2:17" hidden="1" x14ac:dyDescent="0.35">
      <c r="B105" s="373">
        <v>2</v>
      </c>
      <c r="C105" s="373" t="s">
        <v>2310</v>
      </c>
      <c r="D105" s="290" t="s">
        <v>2265</v>
      </c>
      <c r="E105" s="373"/>
      <c r="F105" s="373"/>
      <c r="G105" s="373"/>
      <c r="H105" s="373"/>
      <c r="I105" s="373"/>
      <c r="J105" s="373"/>
      <c r="K105" s="373"/>
      <c r="L105" s="290">
        <v>1664</v>
      </c>
      <c r="M105" s="290"/>
      <c r="N105" s="373"/>
      <c r="O105" s="290"/>
      <c r="P105" s="290"/>
      <c r="Q105" s="373"/>
    </row>
    <row r="106" spans="2:17" hidden="1" x14ac:dyDescent="0.35">
      <c r="B106" s="373">
        <v>3</v>
      </c>
      <c r="C106" s="373" t="s">
        <v>2311</v>
      </c>
      <c r="D106" s="290" t="s">
        <v>2265</v>
      </c>
      <c r="E106" s="373"/>
      <c r="F106" s="373"/>
      <c r="G106" s="373"/>
      <c r="H106" s="373"/>
      <c r="I106" s="373"/>
      <c r="J106" s="373"/>
      <c r="K106" s="373"/>
      <c r="L106" s="290">
        <v>3272</v>
      </c>
      <c r="M106" s="290"/>
      <c r="N106" s="373"/>
      <c r="O106" s="290"/>
      <c r="P106" s="290"/>
      <c r="Q106" s="373"/>
    </row>
    <row r="107" spans="2:17" hidden="1" x14ac:dyDescent="0.35">
      <c r="B107" s="373">
        <v>4</v>
      </c>
      <c r="C107" s="373" t="s">
        <v>2312</v>
      </c>
      <c r="D107" s="290" t="s">
        <v>2101</v>
      </c>
      <c r="E107" s="373"/>
      <c r="F107" s="373"/>
      <c r="G107" s="373"/>
      <c r="H107" s="373"/>
      <c r="I107" s="373"/>
      <c r="J107" s="373"/>
      <c r="K107" s="373"/>
      <c r="L107" s="290">
        <v>3144</v>
      </c>
      <c r="M107" s="290"/>
      <c r="N107" s="373"/>
      <c r="O107" s="290"/>
      <c r="P107" s="290"/>
      <c r="Q107" s="373"/>
    </row>
    <row r="108" spans="2:17" hidden="1" x14ac:dyDescent="0.35">
      <c r="B108" s="373">
        <v>5</v>
      </c>
      <c r="C108" s="373" t="s">
        <v>2313</v>
      </c>
      <c r="D108" s="290" t="s">
        <v>2101</v>
      </c>
      <c r="E108" s="373"/>
      <c r="F108" s="373"/>
      <c r="G108" s="373"/>
      <c r="H108" s="373"/>
      <c r="I108" s="373"/>
      <c r="J108" s="373"/>
      <c r="K108" s="373"/>
      <c r="L108" s="290">
        <v>1060</v>
      </c>
      <c r="M108" s="290"/>
      <c r="N108" s="373"/>
      <c r="O108" s="290"/>
      <c r="P108" s="290"/>
      <c r="Q108" s="373"/>
    </row>
    <row r="109" spans="2:17" hidden="1" x14ac:dyDescent="0.35">
      <c r="B109" s="373">
        <v>6</v>
      </c>
      <c r="C109" s="373" t="s">
        <v>2314</v>
      </c>
      <c r="D109" s="290" t="s">
        <v>2101</v>
      </c>
      <c r="E109" s="373"/>
      <c r="F109" s="373"/>
      <c r="G109" s="373"/>
      <c r="H109" s="373"/>
      <c r="I109" s="373"/>
      <c r="J109" s="373"/>
      <c r="K109" s="373"/>
      <c r="L109" s="290">
        <v>356</v>
      </c>
      <c r="M109" s="290"/>
      <c r="N109" s="373"/>
      <c r="O109" s="290"/>
      <c r="P109" s="290"/>
      <c r="Q109" s="373"/>
    </row>
    <row r="110" spans="2:17" hidden="1" x14ac:dyDescent="0.35">
      <c r="B110" s="373">
        <v>7</v>
      </c>
      <c r="C110" s="373" t="s">
        <v>2315</v>
      </c>
      <c r="D110" s="290" t="s">
        <v>2101</v>
      </c>
      <c r="E110" s="373"/>
      <c r="F110" s="373"/>
      <c r="G110" s="373"/>
      <c r="H110" s="373"/>
      <c r="I110" s="373"/>
      <c r="J110" s="373"/>
      <c r="K110" s="373"/>
      <c r="L110" s="290">
        <v>2508</v>
      </c>
      <c r="M110" s="290"/>
      <c r="N110" s="373"/>
      <c r="O110" s="290"/>
      <c r="P110" s="290"/>
      <c r="Q110" s="373"/>
    </row>
    <row r="111" spans="2:17" hidden="1" x14ac:dyDescent="0.35">
      <c r="B111" s="373">
        <v>8</v>
      </c>
      <c r="C111" s="373" t="s">
        <v>2316</v>
      </c>
      <c r="D111" s="290" t="s">
        <v>2101</v>
      </c>
      <c r="E111" s="373"/>
      <c r="F111" s="373"/>
      <c r="G111" s="373"/>
      <c r="H111" s="373"/>
      <c r="I111" s="373"/>
      <c r="J111" s="373"/>
      <c r="K111" s="373"/>
      <c r="L111" s="290">
        <v>3500</v>
      </c>
      <c r="M111" s="290"/>
      <c r="N111" s="373"/>
      <c r="O111" s="290"/>
      <c r="P111" s="290"/>
      <c r="Q111" s="373"/>
    </row>
    <row r="112" spans="2:17" hidden="1" x14ac:dyDescent="0.35">
      <c r="B112" s="373">
        <v>9</v>
      </c>
      <c r="C112" s="373" t="s">
        <v>2317</v>
      </c>
      <c r="D112" s="290" t="s">
        <v>2101</v>
      </c>
      <c r="E112" s="373"/>
      <c r="F112" s="373"/>
      <c r="G112" s="373"/>
      <c r="H112" s="373"/>
      <c r="I112" s="373"/>
      <c r="J112" s="373"/>
      <c r="K112" s="373"/>
      <c r="L112" s="290">
        <v>192</v>
      </c>
      <c r="M112" s="290"/>
      <c r="N112" s="373"/>
      <c r="O112" s="290"/>
      <c r="P112" s="290"/>
      <c r="Q112" s="373"/>
    </row>
    <row r="113" spans="2:17" hidden="1" x14ac:dyDescent="0.35">
      <c r="B113" s="373"/>
      <c r="C113" s="373"/>
      <c r="D113" s="290"/>
      <c r="E113" s="373"/>
      <c r="F113" s="373"/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</row>
    <row r="114" spans="2:17" hidden="1" x14ac:dyDescent="0.35">
      <c r="B114" s="520" t="s">
        <v>2318</v>
      </c>
      <c r="C114" s="520" t="s">
        <v>2319</v>
      </c>
      <c r="D114" s="290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</row>
    <row r="115" spans="2:17" hidden="1" x14ac:dyDescent="0.35">
      <c r="B115" s="373">
        <v>1</v>
      </c>
      <c r="C115" s="373" t="s">
        <v>2320</v>
      </c>
      <c r="D115" s="290" t="s">
        <v>2101</v>
      </c>
      <c r="E115" s="373"/>
      <c r="F115" s="373"/>
      <c r="G115" s="373"/>
      <c r="H115" s="373"/>
      <c r="I115" s="373"/>
      <c r="J115" s="373"/>
      <c r="K115" s="373"/>
      <c r="L115" s="290">
        <v>142</v>
      </c>
      <c r="M115" s="290"/>
      <c r="N115" s="373"/>
      <c r="O115" s="290"/>
      <c r="P115" s="290"/>
      <c r="Q115" s="373"/>
    </row>
    <row r="116" spans="2:17" hidden="1" x14ac:dyDescent="0.35">
      <c r="B116" s="373">
        <v>2</v>
      </c>
      <c r="C116" s="373" t="s">
        <v>2321</v>
      </c>
      <c r="D116" s="290" t="s">
        <v>2101</v>
      </c>
      <c r="E116" s="373"/>
      <c r="F116" s="373"/>
      <c r="G116" s="373"/>
      <c r="H116" s="373"/>
      <c r="I116" s="373"/>
      <c r="J116" s="373"/>
      <c r="K116" s="373"/>
      <c r="L116" s="290">
        <v>140</v>
      </c>
      <c r="M116" s="290"/>
      <c r="N116" s="373"/>
      <c r="O116" s="290"/>
      <c r="P116" s="290"/>
      <c r="Q116" s="373"/>
    </row>
    <row r="117" spans="2:17" hidden="1" x14ac:dyDescent="0.35">
      <c r="B117" s="373">
        <v>3</v>
      </c>
      <c r="C117" s="373" t="s">
        <v>2322</v>
      </c>
      <c r="D117" s="290" t="s">
        <v>2101</v>
      </c>
      <c r="E117" s="373"/>
      <c r="F117" s="373"/>
      <c r="G117" s="373"/>
      <c r="H117" s="373"/>
      <c r="I117" s="373"/>
      <c r="J117" s="373"/>
      <c r="K117" s="373"/>
      <c r="L117" s="290">
        <v>580</v>
      </c>
      <c r="M117" s="290"/>
      <c r="N117" s="373"/>
      <c r="O117" s="290"/>
      <c r="P117" s="290"/>
      <c r="Q117" s="373"/>
    </row>
    <row r="118" spans="2:17" hidden="1" x14ac:dyDescent="0.35">
      <c r="B118" s="373">
        <v>4</v>
      </c>
      <c r="C118" s="373" t="s">
        <v>2323</v>
      </c>
      <c r="D118" s="290" t="s">
        <v>2101</v>
      </c>
      <c r="E118" s="373"/>
      <c r="F118" s="373"/>
      <c r="G118" s="373"/>
      <c r="H118" s="373"/>
      <c r="I118" s="373"/>
      <c r="J118" s="373"/>
      <c r="K118" s="373"/>
      <c r="L118" s="290">
        <v>46</v>
      </c>
      <c r="M118" s="290"/>
      <c r="N118" s="373"/>
      <c r="O118" s="290"/>
      <c r="P118" s="290"/>
      <c r="Q118" s="373"/>
    </row>
    <row r="119" spans="2:17" hidden="1" x14ac:dyDescent="0.35">
      <c r="B119" s="373">
        <v>5</v>
      </c>
      <c r="C119" s="373" t="s">
        <v>2324</v>
      </c>
      <c r="D119" s="290" t="s">
        <v>2101</v>
      </c>
      <c r="E119" s="373"/>
      <c r="F119" s="373"/>
      <c r="G119" s="373"/>
      <c r="H119" s="373"/>
      <c r="I119" s="373"/>
      <c r="J119" s="373"/>
      <c r="K119" s="373"/>
      <c r="L119" s="290">
        <v>282</v>
      </c>
      <c r="M119" s="290"/>
      <c r="N119" s="373"/>
      <c r="O119" s="290"/>
      <c r="P119" s="290"/>
      <c r="Q119" s="373"/>
    </row>
    <row r="120" spans="2:17" hidden="1" x14ac:dyDescent="0.35">
      <c r="B120" s="373"/>
      <c r="C120" s="373"/>
      <c r="D120" s="290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</row>
    <row r="121" spans="2:17" hidden="1" x14ac:dyDescent="0.35">
      <c r="B121" s="442" t="s">
        <v>2325</v>
      </c>
      <c r="C121" s="520" t="s">
        <v>2326</v>
      </c>
      <c r="D121" s="290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</row>
    <row r="122" spans="2:17" ht="15.5" hidden="1" x14ac:dyDescent="0.35">
      <c r="B122" s="521">
        <v>1</v>
      </c>
      <c r="C122" s="522" t="s">
        <v>2327</v>
      </c>
      <c r="D122" s="523" t="s">
        <v>2304</v>
      </c>
      <c r="E122" s="373"/>
      <c r="F122" s="373"/>
      <c r="G122" s="373"/>
      <c r="H122" s="373"/>
      <c r="I122" s="373"/>
      <c r="J122" s="373"/>
      <c r="K122" s="373"/>
      <c r="L122" s="521">
        <v>127.831</v>
      </c>
      <c r="M122" s="373"/>
      <c r="N122" s="373"/>
      <c r="O122" s="290"/>
      <c r="P122" s="290"/>
      <c r="Q122" s="373"/>
    </row>
    <row r="123" spans="2:17" ht="15.5" hidden="1" x14ac:dyDescent="0.35">
      <c r="B123" s="521">
        <v>2</v>
      </c>
      <c r="C123" s="521" t="s">
        <v>2328</v>
      </c>
      <c r="D123" s="523" t="s">
        <v>2265</v>
      </c>
      <c r="E123" s="373"/>
      <c r="F123" s="373"/>
      <c r="G123" s="373"/>
      <c r="H123" s="373"/>
      <c r="I123" s="373"/>
      <c r="J123" s="373"/>
      <c r="K123" s="373"/>
      <c r="L123" s="521">
        <v>219</v>
      </c>
      <c r="M123" s="373"/>
      <c r="N123" s="373"/>
      <c r="O123" s="290"/>
      <c r="P123" s="290"/>
      <c r="Q123" s="373"/>
    </row>
    <row r="124" spans="2:17" ht="15.5" hidden="1" x14ac:dyDescent="0.35">
      <c r="B124" s="521">
        <v>3</v>
      </c>
      <c r="C124" s="521" t="s">
        <v>2329</v>
      </c>
      <c r="D124" s="523" t="s">
        <v>2265</v>
      </c>
      <c r="E124" s="373"/>
      <c r="F124" s="373"/>
      <c r="G124" s="373"/>
      <c r="H124" s="373"/>
      <c r="I124" s="373"/>
      <c r="J124" s="373"/>
      <c r="K124" s="373"/>
      <c r="L124" s="521">
        <v>8</v>
      </c>
      <c r="M124" s="373"/>
      <c r="N124" s="373"/>
      <c r="O124" s="290"/>
      <c r="P124" s="290"/>
      <c r="Q124" s="373"/>
    </row>
    <row r="125" spans="2:17" ht="15.5" hidden="1" x14ac:dyDescent="0.35">
      <c r="B125" s="521">
        <v>4</v>
      </c>
      <c r="C125" s="524" t="s">
        <v>2330</v>
      </c>
      <c r="D125" s="523" t="s">
        <v>2265</v>
      </c>
      <c r="E125" s="373"/>
      <c r="F125" s="373"/>
      <c r="G125" s="373"/>
      <c r="H125" s="373"/>
      <c r="I125" s="373"/>
      <c r="J125" s="373"/>
      <c r="K125" s="373"/>
      <c r="L125" s="521">
        <v>77</v>
      </c>
      <c r="M125" s="373"/>
      <c r="N125" s="373"/>
      <c r="O125" s="290"/>
      <c r="P125" s="290"/>
      <c r="Q125" s="373"/>
    </row>
    <row r="126" spans="2:17" ht="15.5" hidden="1" x14ac:dyDescent="0.35">
      <c r="B126" s="521">
        <v>5</v>
      </c>
      <c r="C126" s="524" t="s">
        <v>2331</v>
      </c>
      <c r="D126" s="523" t="s">
        <v>2265</v>
      </c>
      <c r="E126" s="373"/>
      <c r="F126" s="373"/>
      <c r="G126" s="373"/>
      <c r="H126" s="373"/>
      <c r="I126" s="373"/>
      <c r="J126" s="373"/>
      <c r="K126" s="373"/>
      <c r="L126" s="521">
        <v>20</v>
      </c>
      <c r="M126" s="373"/>
      <c r="N126" s="373"/>
      <c r="O126" s="290"/>
      <c r="P126" s="290"/>
      <c r="Q126" s="373"/>
    </row>
    <row r="127" spans="2:17" ht="15.5" hidden="1" x14ac:dyDescent="0.35">
      <c r="B127" s="521">
        <v>6</v>
      </c>
      <c r="C127" s="521" t="s">
        <v>2332</v>
      </c>
      <c r="D127" s="523" t="s">
        <v>2101</v>
      </c>
      <c r="E127" s="373"/>
      <c r="F127" s="373"/>
      <c r="G127" s="373"/>
      <c r="H127" s="373"/>
      <c r="I127" s="373"/>
      <c r="J127" s="373"/>
      <c r="K127" s="373"/>
      <c r="L127" s="521">
        <v>1414</v>
      </c>
      <c r="M127" s="373"/>
      <c r="N127" s="373"/>
      <c r="O127" s="290"/>
      <c r="P127" s="290"/>
      <c r="Q127" s="373"/>
    </row>
    <row r="128" spans="2:17" ht="15.5" hidden="1" x14ac:dyDescent="0.35">
      <c r="B128" s="521">
        <v>7</v>
      </c>
      <c r="C128" s="521" t="s">
        <v>2333</v>
      </c>
      <c r="D128" s="523" t="s">
        <v>2101</v>
      </c>
      <c r="E128" s="373"/>
      <c r="F128" s="373"/>
      <c r="G128" s="373"/>
      <c r="H128" s="373"/>
      <c r="I128" s="373"/>
      <c r="J128" s="373"/>
      <c r="K128" s="373"/>
      <c r="L128" s="521">
        <v>1450</v>
      </c>
      <c r="M128" s="373"/>
      <c r="N128" s="373"/>
      <c r="O128" s="290"/>
      <c r="P128" s="290"/>
      <c r="Q128" s="373"/>
    </row>
    <row r="129" spans="13:17" x14ac:dyDescent="0.35">
      <c r="M129" s="525"/>
      <c r="N129" s="525"/>
      <c r="O129" s="525"/>
      <c r="P129" s="525"/>
      <c r="Q129" s="525"/>
    </row>
    <row r="130" spans="13:17" x14ac:dyDescent="0.35">
      <c r="M130" s="525"/>
      <c r="N130" s="525"/>
      <c r="O130" s="525"/>
      <c r="P130" s="525"/>
      <c r="Q130" s="525"/>
    </row>
    <row r="131" spans="13:17" x14ac:dyDescent="0.35">
      <c r="M131" s="525"/>
      <c r="N131" s="525"/>
      <c r="O131" s="525"/>
      <c r="P131" s="525"/>
      <c r="Q131" s="525"/>
    </row>
    <row r="132" spans="13:17" x14ac:dyDescent="0.35">
      <c r="M132" s="525"/>
      <c r="N132" s="525"/>
      <c r="O132" s="525"/>
      <c r="P132" s="525"/>
      <c r="Q132" s="525"/>
    </row>
    <row r="133" spans="13:17" x14ac:dyDescent="0.35">
      <c r="M133" s="525"/>
      <c r="N133" s="525"/>
      <c r="O133" s="525"/>
      <c r="P133" s="525"/>
      <c r="Q133" s="525"/>
    </row>
    <row r="134" spans="13:17" x14ac:dyDescent="0.35">
      <c r="M134" s="525"/>
      <c r="N134" s="525"/>
      <c r="O134" s="525"/>
      <c r="P134" s="525"/>
      <c r="Q134" s="525"/>
    </row>
    <row r="135" spans="13:17" x14ac:dyDescent="0.35">
      <c r="M135" s="525"/>
      <c r="N135" s="525"/>
      <c r="O135" s="525"/>
      <c r="P135" s="525"/>
      <c r="Q135" s="525"/>
    </row>
    <row r="136" spans="13:17" x14ac:dyDescent="0.35">
      <c r="M136" s="525"/>
      <c r="N136" s="525"/>
      <c r="O136" s="525"/>
      <c r="P136" s="525"/>
      <c r="Q136" s="525"/>
    </row>
    <row r="137" spans="13:17" x14ac:dyDescent="0.35">
      <c r="M137" s="525"/>
      <c r="N137" s="525"/>
      <c r="O137" s="525"/>
      <c r="P137" s="525"/>
      <c r="Q137" s="525"/>
    </row>
    <row r="138" spans="13:17" x14ac:dyDescent="0.35">
      <c r="M138" s="525"/>
      <c r="N138" s="525"/>
      <c r="O138" s="525"/>
      <c r="P138" s="525"/>
      <c r="Q138" s="525"/>
    </row>
    <row r="139" spans="13:17" x14ac:dyDescent="0.35">
      <c r="M139" s="525"/>
      <c r="N139" s="525"/>
      <c r="O139" s="525"/>
      <c r="P139" s="525"/>
      <c r="Q139" s="525"/>
    </row>
    <row r="140" spans="13:17" x14ac:dyDescent="0.35">
      <c r="M140" s="525"/>
      <c r="N140" s="525"/>
      <c r="O140" s="525"/>
      <c r="P140" s="525"/>
      <c r="Q140" s="525"/>
    </row>
    <row r="141" spans="13:17" x14ac:dyDescent="0.35">
      <c r="M141" s="525"/>
      <c r="N141" s="525"/>
      <c r="O141" s="525"/>
      <c r="P141" s="525"/>
      <c r="Q141" s="525"/>
    </row>
    <row r="142" spans="13:17" x14ac:dyDescent="0.35">
      <c r="M142" s="525"/>
      <c r="N142" s="525"/>
      <c r="O142" s="525"/>
      <c r="P142" s="525"/>
      <c r="Q142" s="525"/>
    </row>
  </sheetData>
  <mergeCells count="23"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</mergeCells>
  <pageMargins left="0.7" right="0.7" top="0.75" bottom="0.75" header="0.3" footer="0.3"/>
  <pageSetup scale="5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F368-7CA7-43F2-A132-9AFEC1C77D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5DB3-EB2E-4355-A2D2-3B455F0457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Visual Chart </vt:lpstr>
      <vt:lpstr>DPR-KEC</vt:lpstr>
      <vt:lpstr>Survey details</vt:lpstr>
      <vt:lpstr>Detail Survey</vt:lpstr>
      <vt:lpstr>Check Survey </vt:lpstr>
      <vt:lpstr>WIP</vt:lpstr>
      <vt:lpstr>Composite-Survey(05-04-2026)</vt:lpstr>
      <vt:lpstr>FDN</vt:lpstr>
      <vt:lpstr>Earthing</vt:lpstr>
      <vt:lpstr>Erection</vt:lpstr>
      <vt:lpstr>statuary clearance</vt:lpstr>
      <vt:lpstr>Supply Status</vt:lpstr>
      <vt:lpstr>Sheet2</vt:lpstr>
      <vt:lpstr>Sheet1</vt:lpstr>
      <vt:lpstr>Erection!Print_Area</vt:lpstr>
      <vt:lpstr>FDN!Print_Area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2026-04-16T12:21:02Z</cp:lastPrinted>
  <dcterms:created xsi:type="dcterms:W3CDTF">2026-02-11T15:19:15Z</dcterms:created>
  <dcterms:modified xsi:type="dcterms:W3CDTF">2026-05-05T09:57:10Z</dcterms:modified>
</cp:coreProperties>
</file>