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8" windowHeight="8808" tabRatio="641"/>
  </bookViews>
  <sheets>
    <sheet name="MASTER SHEET" sheetId="44" r:id="rId1"/>
    <sheet name="Progress" sheetId="36" r:id="rId2"/>
    <sheet name="Erection Compiled" sheetId="52" r:id="rId3"/>
    <sheet name="Visual Chart" sheetId="22" r:id="rId4"/>
    <sheet name="PENDING FDN DETAILS" sheetId="50" r:id="rId5"/>
    <sheet name="PENDING ERE DETAILS" sheetId="51" r:id="rId6"/>
    <sheet name="TSE-MANUAL-LT-11KV-33KV Details" sheetId="45" r:id="rId7"/>
    <sheet name="Crossing Details" sheetId="46" r:id="rId8"/>
    <sheet name="Project Details" sheetId="53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3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3" hidden="1">'[1]SC Cost FEB 03'!#REF!</definedName>
    <definedName name="________________KEY3" localSheetId="3" hidden="1">'[1]SC Cost FEB 03'!#REF!</definedName>
    <definedName name="_______________KEY3" localSheetId="3" hidden="1">'[1]SC Cost FEB 03'!#REF!</definedName>
    <definedName name="____________KEY3" localSheetId="3" hidden="1">'[1]SC Cost FEB 03'!#REF!</definedName>
    <definedName name="________KEY3" localSheetId="3" hidden="1">'[1]SC Cost FEB 03'!#REF!</definedName>
    <definedName name="____A1" localSheetId="3">#REF!</definedName>
    <definedName name="____A10" localSheetId="3">#REF!</definedName>
    <definedName name="____A13" localSheetId="3">#REF!</definedName>
    <definedName name="____A2" localSheetId="3">#REF!</definedName>
    <definedName name="____A3" localSheetId="3">#REF!</definedName>
    <definedName name="____A4" localSheetId="3">#REF!</definedName>
    <definedName name="____A5" localSheetId="3">#REF!</definedName>
    <definedName name="____A6" localSheetId="3">#REF!</definedName>
    <definedName name="____A655600" localSheetId="3">#REF!</definedName>
    <definedName name="____A7" localSheetId="3">#REF!</definedName>
    <definedName name="____A8" localSheetId="3">#REF!</definedName>
    <definedName name="____A9" localSheetId="3">#REF!</definedName>
    <definedName name="___A1" localSheetId="3">#REF!</definedName>
    <definedName name="___A10" localSheetId="3">#REF!</definedName>
    <definedName name="___A13" localSheetId="3">#REF!</definedName>
    <definedName name="___A2" localSheetId="3">#REF!</definedName>
    <definedName name="___A3" localSheetId="3">#REF!</definedName>
    <definedName name="___A4" localSheetId="3">#REF!</definedName>
    <definedName name="___A5" localSheetId="3">#REF!</definedName>
    <definedName name="___A6" localSheetId="3">#REF!</definedName>
    <definedName name="___A655600" localSheetId="3">#REF!</definedName>
    <definedName name="___A7" localSheetId="3">#REF!</definedName>
    <definedName name="___A8" localSheetId="3">#REF!</definedName>
    <definedName name="___A9" localSheetId="3">#REF!</definedName>
    <definedName name="___KEY3" localSheetId="3" hidden="1">'[1]SC Cost FEB 03'!#REF!</definedName>
    <definedName name="__123Graph_B" localSheetId="3" hidden="1">'[2]CASH-FLOW'!#REF!</definedName>
    <definedName name="__123Graph_B" hidden="1">'[3]CASH-FLOW'!#REF!</definedName>
    <definedName name="__A1" localSheetId="3">#REF!</definedName>
    <definedName name="__A10" localSheetId="3">#REF!</definedName>
    <definedName name="__A13" localSheetId="3">#REF!</definedName>
    <definedName name="__A2" localSheetId="3">#REF!</definedName>
    <definedName name="__A3" localSheetId="3">#REF!</definedName>
    <definedName name="__A4" localSheetId="3">#REF!</definedName>
    <definedName name="__A5" localSheetId="3">#REF!</definedName>
    <definedName name="__A6" localSheetId="3">#REF!</definedName>
    <definedName name="__A655600" localSheetId="3">#REF!</definedName>
    <definedName name="__A7" localSheetId="3">#REF!</definedName>
    <definedName name="__A8" localSheetId="3">#REF!</definedName>
    <definedName name="__A9" localSheetId="3">#REF!</definedName>
    <definedName name="__KEY3" localSheetId="3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3">#REF!</definedName>
    <definedName name="_A10" localSheetId="3">#REF!</definedName>
    <definedName name="_A13" localSheetId="3">#REF!</definedName>
    <definedName name="_A2" localSheetId="3">#REF!</definedName>
    <definedName name="_A3" localSheetId="3">#REF!</definedName>
    <definedName name="_A4" localSheetId="3">#REF!</definedName>
    <definedName name="_A5" localSheetId="3">#REF!</definedName>
    <definedName name="_A6" localSheetId="3">#REF!</definedName>
    <definedName name="_A655600" localSheetId="3">#REF!</definedName>
    <definedName name="_a655601">#REF!</definedName>
    <definedName name="_A7" localSheetId="3">#REF!</definedName>
    <definedName name="_A8" localSheetId="3">#REF!</definedName>
    <definedName name="_A9" localSheetId="3">#REF!</definedName>
    <definedName name="_b111121" localSheetId="3">'[4]PACK (B)'!#REF!</definedName>
    <definedName name="_xlnm._FilterDatabase" localSheetId="5" hidden="1">'PENDING ERE DETAILS'!$A$5:$G$43</definedName>
    <definedName name="_xlnm._FilterDatabase" localSheetId="4" hidden="1">'PENDING FDN DETAILS'!$A$3:$AD$16</definedName>
    <definedName name="_xlnm._FilterDatabase" localSheetId="1" hidden="1">Progress!$A$131:$P$214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'[5]SP Break Up'!$A$6:$I$39</definedName>
    <definedName name="_Key1" localSheetId="3" hidden="1">#REF!</definedName>
    <definedName name="_KEY3" localSheetId="3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3">#REF!</definedName>
    <definedName name="A">#REF!</definedName>
    <definedName name="A1_" localSheetId="3">#REF!</definedName>
    <definedName name="A10_" localSheetId="3">#REF!</definedName>
    <definedName name="A13_" localSheetId="3">#REF!</definedName>
    <definedName name="A2_" localSheetId="3">#REF!</definedName>
    <definedName name="A3_" localSheetId="3">#REF!</definedName>
    <definedName name="A4_" localSheetId="3">#REF!</definedName>
    <definedName name="A5_" localSheetId="3">#REF!</definedName>
    <definedName name="A6_" localSheetId="3">#REF!</definedName>
    <definedName name="A7_" localSheetId="3">#REF!</definedName>
    <definedName name="A8_" localSheetId="3">#REF!</definedName>
    <definedName name="A9_" localSheetId="3">#REF!</definedName>
    <definedName name="aa" localSheetId="3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3">#REF!</definedName>
    <definedName name="abcd">#REF!</definedName>
    <definedName name="ADVIK">#REF!</definedName>
    <definedName name="adwea" localSheetId="3">#REF!</definedName>
    <definedName name="april_qty" localSheetId="3">#REF!</definedName>
    <definedName name="ax">[7]CLAY!#REF!</definedName>
    <definedName name="ay">[7]CLAY!#REF!</definedName>
    <definedName name="B">'[8]PRECAST lightconc-II'!$K$19</definedName>
    <definedName name="bf" localSheetId="3">[9]Transfer!#REF!</definedName>
    <definedName name="bol" localSheetId="3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3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3">[7]CLAY!#REF!</definedName>
    <definedName name="col" localSheetId="3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3">#REF!</definedName>
    <definedName name="cummeas_up_to_mar" localSheetId="3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3">#REF!</definedName>
    <definedName name="fdsdafas" localSheetId="3" hidden="1">{"'TP-SUMMARY'!$I$11:$K$11"}</definedName>
    <definedName name="feb_qty_rev_3" localSheetId="3">#REF!</definedName>
    <definedName name="feb_rev4_qty" localSheetId="3">#REF!</definedName>
    <definedName name="ff" hidden="1">#REF!</definedName>
    <definedName name="FGNFN" localSheetId="3">#REF!</definedName>
    <definedName name="fhfgfhgfh" localSheetId="3">#REF!</definedName>
    <definedName name="fiI">#REF!</definedName>
    <definedName name="Floor">'[10]DETAILED  BOQ'!$C$4</definedName>
    <definedName name="GBDFG" localSheetId="3">#REF!</definedName>
    <definedName name="GRADE" localSheetId="3">#REF!</definedName>
    <definedName name="hfghfhertye5y5" localSheetId="3">#REF!</definedName>
    <definedName name="HTML_CodePage" hidden="1">1252</definedName>
    <definedName name="HTML_Control" localSheetId="3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3">#REF!</definedName>
    <definedName name="job">'[15]DETAILED  BOQ'!$A$1</definedName>
    <definedName name="JobID" localSheetId="3">#REF!</definedName>
    <definedName name="kllkl">#REF!</definedName>
    <definedName name="knlkk">#REF!</definedName>
    <definedName name="lakh">[12]dBase!$J$12</definedName>
    <definedName name="lef" localSheetId="3">#REF!</definedName>
    <definedName name="logo1">"Picture 7"</definedName>
    <definedName name="man" localSheetId="3">#REF!</definedName>
    <definedName name="manday1" localSheetId="3">#REF!</definedName>
    <definedName name="march_qty" localSheetId="3">#REF!</definedName>
    <definedName name="mhr" localSheetId="3">#REF!</definedName>
    <definedName name="MonthYear">'[14]Data Sheet'!$A$2:$A$50</definedName>
    <definedName name="MS200202rev2" localSheetId="3">#REF!</definedName>
    <definedName name="ms2002may1706" localSheetId="3">#REF!</definedName>
    <definedName name="msjune1807" localSheetId="3">#REF!</definedName>
    <definedName name="NONSOR">#REF!</definedName>
    <definedName name="num2text">[12]dBase!$A$3:$I$1005</definedName>
    <definedName name="Pane2" localSheetId="3">#REF!</definedName>
    <definedName name="PHYSICAL_STATUS_OF_CONDUCTOR_AS_ON_DATE">'[16]Conductor Supply'!$A$1:$M$16</definedName>
    <definedName name="PPP" localSheetId="3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3">'Visual Chart'!$B$1:$W$175</definedName>
    <definedName name="_xlnm.Print_Area">#REF!</definedName>
    <definedName name="_xlnm.Print_Titles" localSheetId="1">Progress!$1:$2</definedName>
    <definedName name="_xlnm.Print_Titles">#N/A</definedName>
    <definedName name="printarea" localSheetId="3">#REF!</definedName>
    <definedName name="project" localSheetId="3">[7]CLAY!#REF!</definedName>
    <definedName name="Qty_as_on_apr" localSheetId="3">#REF!</definedName>
    <definedName name="_xlnm.Recorder">#REF!</definedName>
    <definedName name="rel">#REF!</definedName>
    <definedName name="Rev">#REF!</definedName>
    <definedName name="RFGF" localSheetId="3">#REF!</definedName>
    <definedName name="rig">#REF!</definedName>
    <definedName name="robot">#REF!</definedName>
    <definedName name="rosid">#REF!</definedName>
    <definedName name="rrammv" localSheetId="3">#REF!</definedName>
    <definedName name="RRR" hidden="1">#REF!</definedName>
    <definedName name="S">#REF!</definedName>
    <definedName name="S0" localSheetId="3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3">#REF!</definedName>
    <definedName name="structure" localSheetId="3">[7]CLAY!#REF!</definedName>
    <definedName name="Subject" localSheetId="3">#REF!</definedName>
    <definedName name="Supply">#REF!</definedName>
    <definedName name="T0" localSheetId="3">#REF!</definedName>
    <definedName name="t1_" localSheetId="3">#REF!</definedName>
    <definedName name="TABLE_4" localSheetId="3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3" hidden="1">{"'TP-SUMMARY'!$I$11:$K$11"}</definedName>
    <definedName name="UNITS">#REF!</definedName>
    <definedName name="v">'[17]AT-3'!$C$10</definedName>
    <definedName name="vertical_col_and_corner_walls" localSheetId="3">#REF!</definedName>
    <definedName name="w" localSheetId="3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3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51" l="1"/>
  <c r="A77" i="52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49" i="44"/>
  <c r="A50" i="44"/>
  <c r="A51" i="44"/>
  <c r="A52" i="44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48" i="44"/>
  <c r="AB39" i="22" l="1"/>
  <c r="A223" i="36"/>
  <c r="A76" i="52" l="1"/>
  <c r="A222" i="36" l="1"/>
  <c r="A221" i="36"/>
  <c r="I82" i="44"/>
  <c r="I81" i="44"/>
  <c r="I80" i="44"/>
  <c r="I79" i="44"/>
  <c r="I78" i="44"/>
  <c r="I77" i="44"/>
  <c r="I76" i="44"/>
  <c r="I75" i="44"/>
  <c r="I74" i="44"/>
  <c r="I73" i="44"/>
  <c r="I72" i="44"/>
  <c r="I71" i="44"/>
  <c r="I70" i="44"/>
  <c r="I69" i="44"/>
  <c r="I68" i="44"/>
  <c r="I67" i="44"/>
  <c r="I66" i="44"/>
  <c r="I65" i="44"/>
  <c r="I64" i="44"/>
  <c r="I63" i="44"/>
  <c r="I62" i="44"/>
  <c r="I61" i="44"/>
  <c r="I60" i="44"/>
  <c r="I59" i="44"/>
  <c r="I58" i="44"/>
  <c r="I57" i="44"/>
  <c r="I56" i="44"/>
  <c r="I55" i="44"/>
  <c r="I54" i="44"/>
  <c r="I53" i="44"/>
  <c r="I52" i="44"/>
  <c r="I51" i="44"/>
  <c r="A82" i="44"/>
  <c r="I50" i="44"/>
  <c r="I49" i="44"/>
  <c r="I48" i="44"/>
  <c r="I47" i="44"/>
  <c r="K175" i="22" l="1"/>
  <c r="U172" i="22"/>
  <c r="AB58" i="22"/>
  <c r="AB68" i="22"/>
  <c r="AB48" i="22"/>
  <c r="Z21" i="22"/>
  <c r="A20" i="52" l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19" i="52"/>
  <c r="K22" i="44" l="1"/>
  <c r="K11" i="44" l="1"/>
  <c r="AB66" i="22" l="1"/>
  <c r="A220" i="36" l="1"/>
  <c r="D24" i="44" l="1"/>
  <c r="T173" i="22" l="1"/>
  <c r="S173" i="22"/>
  <c r="A219" i="36"/>
  <c r="A218" i="36"/>
  <c r="A217" i="36" l="1"/>
  <c r="A216" i="36" l="1"/>
  <c r="A215" i="36" l="1"/>
  <c r="K4" i="36"/>
  <c r="F4" i="36"/>
  <c r="K3" i="36"/>
  <c r="J3" i="36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10" i="50" l="1"/>
  <c r="A11" i="50"/>
  <c r="A12" i="50"/>
  <c r="A13" i="50"/>
  <c r="A14" i="50" s="1"/>
  <c r="A15" i="50" s="1"/>
  <c r="A5" i="50" l="1"/>
  <c r="A6" i="50" s="1"/>
  <c r="A7" i="50" s="1"/>
  <c r="A8" i="50" s="1"/>
  <c r="A9" i="50" s="1"/>
  <c r="X131" i="22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D174" i="22"/>
  <c r="D175" i="22" s="1"/>
  <c r="D171" i="22"/>
  <c r="AB150" i="22"/>
  <c r="V173" i="22"/>
  <c r="X150" i="22"/>
  <c r="I173" i="22"/>
  <c r="AB149" i="22"/>
  <c r="U173" i="22"/>
  <c r="AA149" i="22"/>
  <c r="AB148" i="22"/>
  <c r="AA148" i="22"/>
  <c r="AB147" i="22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Y133" i="22" s="1"/>
  <c r="X132" i="22"/>
  <c r="Y131" i="22"/>
  <c r="V129" i="22"/>
  <c r="V134" i="22" s="1"/>
  <c r="T129" i="22"/>
  <c r="R129" i="22"/>
  <c r="P129" i="22"/>
  <c r="L134" i="22" s="1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/>
  <c r="V119" i="22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Y114" i="22" s="1"/>
  <c r="V110" i="22"/>
  <c r="T110" i="22"/>
  <c r="R110" i="22"/>
  <c r="P110" i="22"/>
  <c r="C124" i="22" s="1"/>
  <c r="N110" i="22"/>
  <c r="L110" i="22"/>
  <c r="J110" i="22"/>
  <c r="H110" i="22"/>
  <c r="F115" i="22" s="1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Y105" i="22" s="1"/>
  <c r="X104" i="22"/>
  <c r="Y103" i="22"/>
  <c r="V101" i="22"/>
  <c r="R106" i="22" s="1"/>
  <c r="T101" i="22"/>
  <c r="R101" i="22"/>
  <c r="P101" i="22"/>
  <c r="P106" i="22"/>
  <c r="N101" i="22"/>
  <c r="N106" i="22" s="1"/>
  <c r="L101" i="22"/>
  <c r="L106" i="22" s="1"/>
  <c r="J101" i="22"/>
  <c r="W101" i="22" s="1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4" i="22"/>
  <c r="Y96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5" i="22"/>
  <c r="Y87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/>
  <c r="V174" i="22" s="1"/>
  <c r="X82" i="22"/>
  <c r="I172" i="22"/>
  <c r="I174" i="22"/>
  <c r="AB81" i="22"/>
  <c r="U174" i="22" s="1"/>
  <c r="AA81" i="22"/>
  <c r="AB80" i="22"/>
  <c r="AA80" i="22"/>
  <c r="X80" i="22"/>
  <c r="G172" i="22" s="1"/>
  <c r="AB79" i="22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Y148" i="22" s="1"/>
  <c r="AD76" i="22"/>
  <c r="Z80" i="22"/>
  <c r="O172" i="22" s="1"/>
  <c r="AF75" i="22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9" i="22" s="1"/>
  <c r="L74" i="22"/>
  <c r="J74" i="22"/>
  <c r="H74" i="22"/>
  <c r="F74" i="22"/>
  <c r="W74" i="22" s="1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/>
  <c r="A84" i="22" s="1"/>
  <c r="V65" i="22"/>
  <c r="T65" i="22"/>
  <c r="R65" i="22"/>
  <c r="P65" i="22"/>
  <c r="N65" i="22"/>
  <c r="L65" i="22"/>
  <c r="J65" i="22"/>
  <c r="H65" i="22"/>
  <c r="F65" i="22"/>
  <c r="E70" i="22" s="1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L37" i="22"/>
  <c r="J37" i="22"/>
  <c r="H37" i="22"/>
  <c r="F37" i="22"/>
  <c r="D37" i="22"/>
  <c r="AB36" i="22"/>
  <c r="V170" i="22" s="1"/>
  <c r="V171" i="22" s="1"/>
  <c r="X36" i="22"/>
  <c r="X155" i="22" s="1"/>
  <c r="I170" i="22"/>
  <c r="I171" i="22" s="1"/>
  <c r="I175" i="22" s="1"/>
  <c r="AB35" i="22"/>
  <c r="U170" i="22"/>
  <c r="U171" i="22" s="1"/>
  <c r="AA35" i="22"/>
  <c r="AA154" i="22"/>
  <c r="AB34" i="22"/>
  <c r="AA34" i="22"/>
  <c r="AA153" i="22" s="1"/>
  <c r="Z34" i="22"/>
  <c r="O170" i="22" s="1"/>
  <c r="O171" i="22" s="1"/>
  <c r="X34" i="22"/>
  <c r="G170" i="22" s="1"/>
  <c r="G171" i="22" s="1"/>
  <c r="AB33" i="22"/>
  <c r="AB152" i="22" s="1"/>
  <c r="AA33" i="22"/>
  <c r="AA152" i="22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J26" i="22"/>
  <c r="H26" i="22"/>
  <c r="F26" i="22"/>
  <c r="D26" i="22"/>
  <c r="Z29" i="22" s="1"/>
  <c r="Z30" i="22" s="1"/>
  <c r="U21" i="22"/>
  <c r="S21" i="22"/>
  <c r="Q21" i="22"/>
  <c r="O21" i="22"/>
  <c r="M21" i="22"/>
  <c r="K21" i="22"/>
  <c r="I21" i="22"/>
  <c r="G21" i="22"/>
  <c r="Y20" i="22"/>
  <c r="X20" i="22"/>
  <c r="X35" i="22" s="1"/>
  <c r="H170" i="22" s="1"/>
  <c r="H171" i="22" s="1"/>
  <c r="Y19" i="22"/>
  <c r="Y34" i="22" s="1"/>
  <c r="V17" i="22"/>
  <c r="T17" i="22"/>
  <c r="R17" i="22"/>
  <c r="P17" i="22"/>
  <c r="N17" i="22"/>
  <c r="L17" i="22"/>
  <c r="J17" i="22"/>
  <c r="H17" i="22"/>
  <c r="F17" i="22"/>
  <c r="W17" i="22" s="1"/>
  <c r="D17" i="22"/>
  <c r="C22" i="22" s="1"/>
  <c r="O12" i="22"/>
  <c r="O11" i="22"/>
  <c r="O10" i="22"/>
  <c r="O9" i="22"/>
  <c r="O8" i="22"/>
  <c r="O7" i="22"/>
  <c r="O6" i="22"/>
  <c r="O97" i="22"/>
  <c r="C42" i="22"/>
  <c r="J124" i="22"/>
  <c r="AA123" i="22"/>
  <c r="AA78" i="22"/>
  <c r="Z40" i="22"/>
  <c r="Z41" i="22" s="1"/>
  <c r="C134" i="22"/>
  <c r="AA143" i="22"/>
  <c r="AG78" i="22"/>
  <c r="S170" i="22"/>
  <c r="S171" i="22"/>
  <c r="AA105" i="22"/>
  <c r="Z33" i="22"/>
  <c r="AA21" i="22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H9" i="46"/>
  <c r="F9" i="46"/>
  <c r="E9" i="46"/>
  <c r="D9" i="46"/>
  <c r="I8" i="46"/>
  <c r="I7" i="46"/>
  <c r="I6" i="46"/>
  <c r="I9" i="46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B15" i="45"/>
  <c r="F14" i="45"/>
  <c r="B14" i="45"/>
  <c r="F13" i="45"/>
  <c r="B13" i="45"/>
  <c r="G12" i="45"/>
  <c r="G5" i="45"/>
  <c r="G7" i="45"/>
  <c r="G11" i="45"/>
  <c r="G44" i="45"/>
  <c r="B12" i="45"/>
  <c r="B11" i="45"/>
  <c r="F10" i="45"/>
  <c r="B10" i="45"/>
  <c r="F9" i="45"/>
  <c r="B9" i="45"/>
  <c r="F8" i="45"/>
  <c r="B8" i="45"/>
  <c r="B7" i="45"/>
  <c r="F6" i="45"/>
  <c r="F44" i="45"/>
  <c r="B6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D263" i="48"/>
  <c r="A236" i="48"/>
  <c r="A238" i="48"/>
  <c r="A240" i="48"/>
  <c r="A242" i="48"/>
  <c r="A244" i="48"/>
  <c r="A246" i="48"/>
  <c r="A248" i="48"/>
  <c r="A250" i="48"/>
  <c r="A252" i="48"/>
  <c r="A254" i="48"/>
  <c r="A256" i="48"/>
  <c r="A258" i="48"/>
  <c r="A260" i="48"/>
  <c r="A262" i="48"/>
  <c r="A174" i="48"/>
  <c r="A176" i="48"/>
  <c r="A178" i="48"/>
  <c r="A180" i="48"/>
  <c r="A182" i="48"/>
  <c r="A184" i="48"/>
  <c r="A186" i="48"/>
  <c r="A188" i="48"/>
  <c r="A190" i="48"/>
  <c r="A192" i="48"/>
  <c r="A194" i="48"/>
  <c r="A196" i="48"/>
  <c r="A198" i="48"/>
  <c r="A200" i="48"/>
  <c r="A202" i="48"/>
  <c r="A204" i="48"/>
  <c r="A206" i="48"/>
  <c r="A208" i="48"/>
  <c r="A210" i="48"/>
  <c r="A212" i="48"/>
  <c r="A214" i="48"/>
  <c r="A216" i="48"/>
  <c r="A218" i="48"/>
  <c r="A220" i="48"/>
  <c r="A222" i="48"/>
  <c r="A224" i="48"/>
  <c r="A226" i="48"/>
  <c r="A228" i="48"/>
  <c r="A230" i="48"/>
  <c r="A232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S18" i="48" s="1"/>
  <c r="Q17" i="48"/>
  <c r="P17" i="48"/>
  <c r="O17" i="48"/>
  <c r="N17" i="48"/>
  <c r="M17" i="48"/>
  <c r="L17" i="48"/>
  <c r="K17" i="48"/>
  <c r="J17" i="48"/>
  <c r="I17" i="48"/>
  <c r="H17" i="48"/>
  <c r="G17" i="48"/>
  <c r="F17" i="48"/>
  <c r="S17" i="48" s="1"/>
  <c r="Q16" i="48"/>
  <c r="P16" i="48"/>
  <c r="O16" i="48"/>
  <c r="N16" i="48"/>
  <c r="M16" i="48"/>
  <c r="L16" i="48"/>
  <c r="K16" i="48"/>
  <c r="J16" i="48"/>
  <c r="J19" i="48" s="1"/>
  <c r="I16" i="48"/>
  <c r="H16" i="48"/>
  <c r="G16" i="48"/>
  <c r="F16" i="48"/>
  <c r="U15" i="48"/>
  <c r="U17" i="48"/>
  <c r="U19" i="48"/>
  <c r="U21" i="48"/>
  <c r="U23" i="48"/>
  <c r="U25" i="48"/>
  <c r="U27" i="48"/>
  <c r="U29" i="48"/>
  <c r="U31" i="48"/>
  <c r="Q15" i="48"/>
  <c r="P15" i="48"/>
  <c r="O15" i="48"/>
  <c r="N15" i="48"/>
  <c r="M15" i="48"/>
  <c r="L15" i="48"/>
  <c r="K15" i="48"/>
  <c r="J15" i="48"/>
  <c r="I15" i="48"/>
  <c r="H15" i="48"/>
  <c r="G15" i="48"/>
  <c r="S15" i="48" s="1"/>
  <c r="F15" i="48"/>
  <c r="Q14" i="48"/>
  <c r="P14" i="48"/>
  <c r="O14" i="48"/>
  <c r="N14" i="48"/>
  <c r="M14" i="48"/>
  <c r="L14" i="48"/>
  <c r="K14" i="48"/>
  <c r="J14" i="48"/>
  <c r="I14" i="48"/>
  <c r="H14" i="48"/>
  <c r="G14" i="48"/>
  <c r="S14" i="48" s="1"/>
  <c r="T14" i="48" s="1"/>
  <c r="F14" i="48"/>
  <c r="Q13" i="48"/>
  <c r="P13" i="48"/>
  <c r="O13" i="48"/>
  <c r="N13" i="48"/>
  <c r="M13" i="48"/>
  <c r="L13" i="48"/>
  <c r="K13" i="48"/>
  <c r="K19" i="48" s="1"/>
  <c r="J13" i="48"/>
  <c r="I13" i="48"/>
  <c r="H13" i="48"/>
  <c r="G13" i="48"/>
  <c r="F13" i="48"/>
  <c r="Q12" i="48"/>
  <c r="P12" i="48"/>
  <c r="O12" i="48"/>
  <c r="O19" i="48" s="1"/>
  <c r="N12" i="48"/>
  <c r="M12" i="48"/>
  <c r="L12" i="48"/>
  <c r="L19" i="48" s="1"/>
  <c r="K12" i="48"/>
  <c r="J12" i="48"/>
  <c r="I12" i="48"/>
  <c r="I19" i="48" s="1"/>
  <c r="H12" i="48"/>
  <c r="G12" i="48"/>
  <c r="G19" i="48" s="1"/>
  <c r="F12" i="48"/>
  <c r="F19" i="48" s="1"/>
  <c r="H19" i="48"/>
  <c r="P19" i="48"/>
  <c r="S16" i="48"/>
  <c r="T16" i="48" s="1"/>
  <c r="M19" i="48"/>
  <c r="Q19" i="48"/>
  <c r="N19" i="48"/>
  <c r="S13" i="48"/>
  <c r="T13" i="48" s="1"/>
  <c r="S34" i="48"/>
  <c r="S33" i="48"/>
  <c r="S32" i="48"/>
  <c r="L35" i="48"/>
  <c r="S31" i="48"/>
  <c r="J35" i="48"/>
  <c r="S30" i="48"/>
  <c r="Q35" i="48"/>
  <c r="P35" i="48"/>
  <c r="O35" i="48"/>
  <c r="N35" i="48"/>
  <c r="M35" i="48"/>
  <c r="I35" i="48"/>
  <c r="H35" i="48"/>
  <c r="G35" i="48"/>
  <c r="S29" i="48"/>
  <c r="K35" i="48"/>
  <c r="S28" i="48"/>
  <c r="F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/>
  <c r="U19" i="12"/>
  <c r="U21" i="12"/>
  <c r="U23" i="12"/>
  <c r="U25" i="12"/>
  <c r="U27" i="12"/>
  <c r="U29" i="12"/>
  <c r="U31" i="12"/>
  <c r="S28" i="12"/>
  <c r="S35" i="12"/>
  <c r="P18" i="12"/>
  <c r="P17" i="12"/>
  <c r="O17" i="12"/>
  <c r="O19" i="12" s="1"/>
  <c r="N18" i="12"/>
  <c r="N17" i="12"/>
  <c r="M18" i="12"/>
  <c r="M17" i="12"/>
  <c r="M19" i="12" s="1"/>
  <c r="L18" i="12"/>
  <c r="L17" i="12"/>
  <c r="J18" i="12"/>
  <c r="J17" i="12"/>
  <c r="J19" i="12" s="1"/>
  <c r="I18" i="12"/>
  <c r="I17" i="12"/>
  <c r="H18" i="12"/>
  <c r="H17" i="12"/>
  <c r="G18" i="12"/>
  <c r="G17" i="12"/>
  <c r="F18" i="12"/>
  <c r="F17" i="12"/>
  <c r="S17" i="12" s="1"/>
  <c r="Q18" i="12"/>
  <c r="P16" i="12"/>
  <c r="O16" i="12"/>
  <c r="N16" i="12"/>
  <c r="L16" i="12"/>
  <c r="J16" i="12"/>
  <c r="I16" i="12"/>
  <c r="H16" i="12"/>
  <c r="S16" i="12" s="1"/>
  <c r="G16" i="12"/>
  <c r="F16" i="12"/>
  <c r="N15" i="12"/>
  <c r="L15" i="12"/>
  <c r="L19" i="12" s="1"/>
  <c r="J15" i="12"/>
  <c r="I15" i="12"/>
  <c r="G15" i="12"/>
  <c r="F15" i="12"/>
  <c r="S15" i="12" s="1"/>
  <c r="N14" i="12"/>
  <c r="L14" i="12"/>
  <c r="J14" i="12"/>
  <c r="I14" i="12"/>
  <c r="H14" i="12"/>
  <c r="G14" i="12"/>
  <c r="F14" i="12"/>
  <c r="N13" i="12"/>
  <c r="N19" i="12" s="1"/>
  <c r="L13" i="12"/>
  <c r="J13" i="12"/>
  <c r="I13" i="12"/>
  <c r="I19" i="12" s="1"/>
  <c r="G13" i="12"/>
  <c r="G19" i="12" s="1"/>
  <c r="F13" i="12"/>
  <c r="Q16" i="12"/>
  <c r="Q15" i="12"/>
  <c r="Q14" i="12"/>
  <c r="S14" i="12" s="1"/>
  <c r="Q13" i="12"/>
  <c r="Q12" i="12"/>
  <c r="Q19" i="12" s="1"/>
  <c r="F12" i="12"/>
  <c r="F19" i="12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S18" i="12"/>
  <c r="H19" i="12"/>
  <c r="K19" i="12"/>
  <c r="A236" i="12"/>
  <c r="A238" i="12"/>
  <c r="A240" i="12"/>
  <c r="A242" i="12"/>
  <c r="A244" i="12"/>
  <c r="A246" i="12"/>
  <c r="A248" i="12"/>
  <c r="A250" i="12"/>
  <c r="A252" i="12"/>
  <c r="A254" i="12"/>
  <c r="A256" i="12"/>
  <c r="A258" i="12"/>
  <c r="A260" i="12"/>
  <c r="A262" i="12"/>
  <c r="A174" i="12"/>
  <c r="A176" i="12"/>
  <c r="A178" i="12"/>
  <c r="A180" i="12"/>
  <c r="A182" i="12"/>
  <c r="A184" i="12"/>
  <c r="A186" i="12"/>
  <c r="A188" i="12"/>
  <c r="A190" i="12"/>
  <c r="A192" i="12"/>
  <c r="A194" i="12"/>
  <c r="A196" i="12"/>
  <c r="A198" i="12"/>
  <c r="A200" i="12"/>
  <c r="A202" i="12"/>
  <c r="A204" i="12"/>
  <c r="A206" i="12"/>
  <c r="A208" i="12"/>
  <c r="A210" i="12"/>
  <c r="A212" i="12"/>
  <c r="A214" i="12"/>
  <c r="A216" i="12"/>
  <c r="A218" i="12"/>
  <c r="A220" i="12"/>
  <c r="A222" i="12"/>
  <c r="A224" i="12"/>
  <c r="A226" i="12"/>
  <c r="A228" i="12"/>
  <c r="A230" i="12"/>
  <c r="A232" i="12"/>
  <c r="P19" i="12"/>
  <c r="S12" i="12"/>
  <c r="AB154" i="22" l="1"/>
  <c r="S172" i="22"/>
  <c r="S174" i="22" s="1"/>
  <c r="S175" i="22" s="1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E170" i="22" s="1"/>
  <c r="C31" i="22"/>
  <c r="Z49" i="22"/>
  <c r="Z50" i="22" s="1"/>
  <c r="W55" i="22"/>
  <c r="Z68" i="22"/>
  <c r="Z69" i="22" s="1"/>
  <c r="R70" i="22"/>
  <c r="W139" i="22"/>
  <c r="W37" i="22"/>
  <c r="E172" i="22" s="1"/>
  <c r="W172" i="22" s="1"/>
  <c r="C51" i="22"/>
  <c r="W46" i="22"/>
  <c r="C60" i="22"/>
  <c r="W65" i="22"/>
  <c r="C79" i="22"/>
  <c r="U175" i="22"/>
  <c r="V175" i="22"/>
  <c r="W83" i="22"/>
  <c r="Y21" i="22"/>
  <c r="W129" i="22"/>
  <c r="W110" i="22"/>
  <c r="U11" i="22" s="1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149" i="22" s="1"/>
  <c r="P173" i="22" s="1"/>
  <c r="Z96" i="22"/>
  <c r="Y149" i="22"/>
  <c r="L173" i="22" s="1"/>
  <c r="C97" i="22"/>
  <c r="AA82" i="22"/>
  <c r="R172" i="22"/>
  <c r="Y78" i="22"/>
  <c r="X148" i="22"/>
  <c r="G173" i="22" s="1"/>
  <c r="G174" i="22" s="1"/>
  <c r="G175" i="22" s="1"/>
  <c r="M173" i="22"/>
  <c r="M170" i="22"/>
  <c r="M171" i="22" s="1"/>
  <c r="X149" i="22"/>
  <c r="H173" i="22" s="1"/>
  <c r="Y153" i="22"/>
  <c r="X147" i="22"/>
  <c r="F173" i="22" s="1"/>
  <c r="J173" i="22" s="1"/>
  <c r="K174" i="22"/>
  <c r="AE78" i="22"/>
  <c r="Y150" i="22" s="1"/>
  <c r="N170" i="22"/>
  <c r="Z81" i="22"/>
  <c r="Y152" i="22"/>
  <c r="J170" i="22"/>
  <c r="J171" i="22" s="1"/>
  <c r="F171" i="22"/>
  <c r="F172" i="22"/>
  <c r="X81" i="22"/>
  <c r="H172" i="22" s="1"/>
  <c r="Z78" i="22"/>
  <c r="Z82" i="22" s="1"/>
  <c r="Y81" i="22"/>
  <c r="S19" i="12"/>
  <c r="S13" i="12"/>
  <c r="T12" i="48"/>
  <c r="T17" i="48"/>
  <c r="T15" i="48"/>
  <c r="T18" i="48"/>
  <c r="S35" i="48"/>
  <c r="S12" i="48"/>
  <c r="S19" i="48" s="1"/>
  <c r="T175" i="22" l="1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155" i="22" s="1"/>
  <c r="Y36" i="22"/>
  <c r="Z147" i="22"/>
  <c r="P172" i="22"/>
  <c r="P174" i="22" s="1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Z150" i="22" l="1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<sst xmlns="http://schemas.openxmlformats.org/spreadsheetml/2006/main" count="3807" uniqueCount="818">
  <si>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</si>
  <si>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</si>
  <si>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</si>
  <si>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</si>
  <si>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</si>
  <si>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</si>
  <si>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</si>
  <si>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</si>
  <si>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</si>
  <si>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</si>
  <si>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</si>
  <si>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</si>
  <si>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</si>
  <si>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</si>
  <si>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</si>
  <si>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</si>
  <si>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</si>
  <si>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</si>
  <si>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</si>
  <si>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</si>
  <si>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</si>
  <si>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</si>
  <si>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</si>
  <si>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</si>
  <si>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</si>
  <si>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</si>
  <si>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</si>
  <si>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</si>
  <si>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</si>
  <si>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</si>
  <si>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</si>
  <si>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</si>
  <si>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</si>
  <si>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</si>
  <si>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</si>
  <si>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</si>
  <si>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</si>
  <si>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</si>
  <si>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</si>
  <si>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</si>
  <si>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</si>
  <si>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</si>
  <si>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</si>
  <si>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</si>
  <si>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</si>
  <si>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</si>
  <si>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</si>
  <si>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</si>
  <si>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</si>
  <si>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</si>
  <si>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</si>
  <si>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</si>
  <si>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</si>
  <si>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</si>
  <si>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</si>
  <si>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</si>
  <si>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</si>
  <si>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</si>
  <si>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</si>
  <si>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</si>
  <si>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</si>
  <si>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</si>
  <si>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</si>
  <si>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</si>
  <si>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</si>
  <si>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</si>
  <si>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</si>
  <si>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</si>
  <si>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</si>
  <si>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</si>
  <si>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</si>
  <si>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</si>
  <si>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</si>
  <si>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</si>
  <si>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</si>
  <si>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</si>
  <si>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</si>
  <si>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</si>
  <si>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</si>
  <si>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</si>
  <si>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</si>
  <si>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</si>
  <si>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</si>
  <si>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</si>
  <si>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</si>
  <si>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</si>
  <si>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</si>
  <si>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</si>
  <si>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</si>
  <si>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</si>
  <si>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</si>
  <si>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</si>
  <si>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</si>
  <si>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</si>
  <si>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</si>
  <si>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</si>
  <si>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</si>
  <si>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</si>
  <si>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</si>
  <si>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</si>
  <si>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</si>
  <si>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</si>
  <si>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</si>
  <si>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</si>
  <si>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</si>
  <si>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</si>
  <si>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</si>
  <si>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</si>
  <si>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</si>
  <si>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</si>
  <si>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</si>
  <si>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</si>
  <si>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</si>
  <si>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</si>
  <si>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</si>
  <si>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</si>
  <si>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</si>
  <si>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</si>
  <si>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</si>
  <si>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</si>
  <si>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</si>
  <si>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</si>
  <si>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</si>
  <si>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</si>
  <si>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</si>
  <si>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</si>
  <si>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</si>
  <si>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</si>
  <si>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</si>
  <si>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</si>
  <si>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</si>
  <si>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</si>
  <si>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</si>
  <si>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</si>
  <si>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</si>
  <si>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</si>
  <si>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</si>
  <si>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</si>
  <si>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</si>
  <si>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</si>
  <si>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</si>
  <si>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</si>
  <si>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</si>
  <si>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</si>
  <si>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</si>
  <si>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</si>
  <si>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</si>
  <si>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</si>
  <si>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</si>
  <si>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</si>
  <si>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</si>
  <si>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</si>
  <si>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</si>
  <si>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</si>
  <si>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</si>
  <si>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</si>
  <si>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</si>
  <si>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</si>
  <si>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</si>
  <si>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</si>
  <si>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</si>
  <si>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</si>
  <si>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</si>
  <si>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</si>
  <si>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</si>
  <si>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</si>
  <si>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</si>
  <si>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</si>
  <si>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</si>
  <si>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</si>
  <si>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</si>
  <si>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</si>
  <si>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</si>
  <si>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</si>
  <si>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</si>
  <si>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</si>
  <si>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</si>
  <si>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</si>
  <si>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</si>
  <si>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</si>
  <si>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</si>
  <si>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</si>
  <si>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</si>
  <si>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</si>
  <si>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</si>
  <si>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</si>
  <si>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</si>
  <si>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</si>
  <si>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</si>
  <si>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</si>
  <si>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</si>
  <si>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</si>
  <si>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</si>
  <si>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</si>
  <si>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</si>
  <si>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</si>
  <si>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</si>
  <si>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</si>
  <si>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</si>
  <si>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</si>
  <si>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</si>
  <si>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</si>
  <si>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</si>
  <si>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</si>
  <si>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</si>
  <si>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</si>
  <si>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</si>
  <si>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</si>
  <si>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</si>
  <si>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</si>
  <si>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</si>
  <si>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</si>
  <si>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</si>
  <si>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</si>
  <si>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</si>
  <si>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</si>
  <si>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</si>
  <si>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</si>
  <si>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</si>
  <si>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</si>
  <si>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</si>
  <si>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</si>
  <si>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</si>
  <si>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</si>
  <si>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</si>
  <si>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</si>
  <si>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</si>
  <si>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</si>
  <si>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</si>
  <si>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</si>
  <si>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</si>
  <si>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</si>
  <si>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</si>
  <si>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</si>
  <si>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</si>
  <si>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</si>
  <si>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</si>
  <si>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</si>
  <si>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</si>
  <si>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</si>
  <si>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</si>
  <si>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</si>
  <si>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</si>
  <si>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</si>
  <si>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</si>
  <si>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</si>
  <si>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</si>
  <si>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</si>
  <si>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</si>
  <si>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</si>
  <si>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</si>
  <si>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</si>
  <si>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</si>
  <si>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</si>
  <si>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</si>
  <si>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</si>
  <si>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</si>
  <si>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</si>
  <si>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</si>
  <si>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</si>
  <si>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</si>
  <si>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</si>
  <si>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</si>
  <si>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</si>
  <si>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</si>
  <si>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</si>
  <si>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</si>
  <si>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</si>
  <si>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</si>
  <si>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</si>
  <si>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</si>
  <si>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</si>
  <si>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</si>
  <si>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</si>
  <si>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</si>
  <si>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</si>
  <si>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</si>
  <si>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</si>
  <si>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</si>
  <si>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</si>
  <si>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</si>
  <si>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</si>
  <si>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</si>
  <si>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</si>
  <si>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</si>
  <si>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</si>
  <si>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</si>
  <si>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</si>
  <si>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</si>
  <si>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</si>
  <si>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</si>
  <si>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</si>
  <si>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</si>
  <si>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</si>
  <si>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</si>
  <si>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</si>
  <si>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</si>
  <si>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</si>
  <si>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</si>
  <si>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</si>
  <si>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</si>
  <si>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</si>
  <si>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</si>
  <si>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</si>
  <si>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</si>
  <si>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</si>
  <si>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</si>
  <si>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</si>
  <si>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</si>
  <si>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</si>
  <si>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</si>
  <si>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</si>
  <si>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</si>
  <si>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</si>
  <si>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</si>
  <si>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</si>
  <si>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</si>
  <si>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</si>
  <si>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</si>
  <si>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</si>
  <si>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</si>
  <si>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</si>
  <si>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</si>
  <si>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</si>
  <si>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</si>
  <si>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</si>
  <si>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</si>
  <si>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</si>
  <si>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</si>
  <si>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</si>
  <si>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</si>
  <si>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</si>
  <si>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</si>
  <si>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</si>
  <si>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</si>
  <si>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</si>
  <si>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</si>
  <si>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</si>
  <si>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</si>
  <si>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</si>
  <si>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</si>
  <si>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</si>
  <si>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</si>
  <si>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</si>
  <si>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</si>
  <si>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</si>
  <si>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</si>
  <si>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</si>
  <si>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</si>
  <si>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</si>
  <si>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</si>
  <si>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</si>
  <si>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</si>
  <si>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</si>
  <si>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</si>
  <si>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</si>
  <si>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</si>
  <si>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</si>
  <si>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</si>
  <si>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</si>
  <si>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</si>
  <si>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</si>
  <si>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</si>
  <si>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</si>
  <si>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</si>
  <si>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</si>
  <si>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</si>
  <si>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</si>
  <si>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</si>
  <si>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</si>
  <si>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</si>
  <si>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</si>
  <si>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</si>
  <si>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</si>
  <si>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</si>
  <si>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</si>
  <si>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</si>
  <si>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</si>
  <si>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</si>
  <si>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</si>
  <si>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</si>
  <si>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</si>
  <si>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</si>
  <si>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</si>
  <si>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</si>
  <si>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</si>
  <si>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</si>
  <si>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</si>
  <si>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</si>
  <si>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</si>
  <si>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</si>
  <si>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</si>
  <si>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</si>
  <si>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</si>
  <si>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</si>
  <si>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</si>
  <si>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</si>
  <si>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</si>
  <si>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</si>
  <si>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</si>
  <si>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</si>
  <si>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</si>
  <si>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</si>
  <si>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</si>
  <si>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</si>
  <si>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</si>
  <si>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</si>
  <si>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</si>
  <si>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</si>
  <si>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</si>
  <si>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</si>
  <si>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</si>
  <si>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</si>
  <si>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</si>
  <si>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</si>
  <si>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</si>
  <si>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</si>
  <si>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</si>
  <si>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</si>
  <si>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</si>
  <si>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</si>
  <si>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</si>
  <si>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</si>
  <si>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</si>
  <si>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</si>
  <si>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</si>
  <si>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</si>
  <si>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</si>
  <si>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</si>
  <si>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</si>
  <si>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</si>
  <si>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</si>
  <si>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</si>
  <si>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</si>
  <si>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</si>
  <si>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</si>
  <si>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</si>
  <si>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</si>
  <si>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</si>
  <si>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</si>
  <si>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</si>
  <si>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</si>
  <si>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</si>
  <si>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</si>
  <si>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</si>
  <si>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</si>
  <si>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</si>
  <si>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</si>
  <si>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</si>
  <si>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</si>
  <si>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</si>
  <si>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</si>
  <si>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</si>
  <si>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</si>
  <si>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</si>
  <si>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</si>
  <si>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</si>
  <si>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</si>
  <si>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</si>
  <si>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</si>
  <si>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</si>
  <si>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</si>
  <si>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</si>
  <si>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</si>
  <si>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</si>
  <si>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</si>
  <si>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</si>
  <si>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</si>
  <si>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</si>
  <si>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</si>
  <si>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</si>
  <si>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</si>
  <si>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</si>
  <si>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</si>
  <si>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</si>
  <si>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</si>
  <si>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</si>
  <si>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</si>
  <si>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</si>
  <si>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</si>
  <si>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</si>
  <si>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</si>
  <si>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LOA Qty</t>
  </si>
  <si>
    <t xml:space="preserve">STUB </t>
  </si>
  <si>
    <t>Sets</t>
  </si>
  <si>
    <t>TOWER PARTS</t>
  </si>
  <si>
    <t>Earthing Materials</t>
  </si>
  <si>
    <t>EA</t>
  </si>
  <si>
    <t xml:space="preserve"> </t>
  </si>
  <si>
    <t>WET/WFR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</si>
  <si>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</si>
  <si>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</si>
  <si>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</si>
  <si>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</si>
  <si>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</si>
  <si>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</si>
  <si>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</si>
  <si>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</si>
  <si>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</si>
  <si>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</si>
  <si>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</si>
  <si>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</si>
  <si>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</si>
  <si>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</si>
  <si>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</si>
  <si>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</si>
  <si>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</si>
  <si>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</si>
  <si>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</si>
  <si>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</si>
  <si>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</si>
  <si>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</si>
  <si>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</si>
  <si>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</si>
  <si>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</si>
  <si>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</si>
  <si>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</si>
  <si>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</si>
  <si>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</si>
  <si>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</si>
  <si>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</si>
  <si>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</si>
  <si>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</si>
  <si>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</si>
  <si>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</si>
  <si>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</si>
  <si>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</si>
  <si>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</si>
  <si>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</si>
  <si>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</si>
  <si>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</si>
  <si>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</si>
  <si>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</si>
  <si>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</si>
  <si>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</si>
  <si>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</si>
  <si>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</si>
  <si>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</si>
  <si>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</si>
  <si>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</si>
  <si>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</si>
  <si>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</si>
  <si>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</si>
  <si>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</si>
  <si>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</si>
  <si>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</si>
  <si>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</si>
  <si>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</si>
  <si>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</si>
  <si>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</si>
  <si>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</si>
  <si>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</si>
  <si>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</si>
  <si>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</si>
  <si>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</si>
  <si>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</si>
  <si>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</si>
  <si>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</si>
  <si>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</si>
  <si>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</si>
  <si>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</si>
  <si>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</si>
  <si>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</si>
  <si>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</si>
  <si>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</si>
  <si>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</si>
  <si>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</si>
  <si>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</si>
  <si>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</si>
  <si>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</si>
  <si>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</si>
  <si>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</si>
  <si>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</si>
  <si>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</si>
  <si>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</si>
  <si>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</si>
  <si>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</si>
  <si>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</si>
  <si>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</si>
  <si>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</si>
  <si>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</si>
  <si>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</si>
  <si>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</si>
  <si>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</si>
  <si>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</si>
  <si>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</si>
  <si>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</si>
  <si>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</si>
  <si>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</si>
  <si>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</si>
  <si>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</si>
  <si>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</si>
  <si>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</si>
  <si>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</si>
  <si>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</si>
  <si>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</si>
  <si>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</si>
  <si>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</si>
  <si>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</si>
  <si>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</si>
  <si>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</si>
  <si>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</si>
  <si>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</si>
  <si>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</si>
  <si>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</si>
  <si>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</si>
  <si>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</si>
  <si>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</si>
  <si>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</si>
  <si>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</si>
  <si>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</si>
  <si>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</si>
  <si>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</si>
  <si>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</si>
  <si>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</si>
  <si>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</si>
  <si>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</si>
  <si>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</si>
  <si>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</si>
  <si>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</si>
  <si>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</si>
  <si>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</si>
  <si>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</si>
  <si>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</si>
  <si>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</si>
  <si>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</si>
  <si>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</si>
  <si>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</si>
  <si>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</si>
  <si>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</si>
  <si>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</si>
  <si>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</si>
  <si>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</si>
  <si>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</si>
  <si>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</si>
  <si>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</si>
  <si>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</si>
  <si>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</si>
  <si>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</si>
  <si>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</si>
  <si>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</si>
  <si>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</si>
  <si>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</si>
  <si>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</si>
  <si>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</si>
  <si>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</si>
  <si>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</si>
  <si>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</si>
  <si>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</si>
  <si>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</si>
  <si>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</si>
  <si>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</si>
  <si>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</si>
  <si>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</si>
  <si>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</si>
  <si>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</si>
  <si>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</si>
  <si>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</si>
  <si>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</si>
  <si>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</si>
  <si>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</si>
  <si>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</si>
  <si>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</si>
  <si>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</si>
  <si>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</si>
  <si>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</si>
  <si>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</si>
  <si>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</si>
  <si>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</si>
  <si>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</si>
  <si>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</si>
  <si>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</si>
  <si>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</si>
  <si>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</si>
  <si>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</si>
  <si>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</si>
  <si>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</si>
  <si>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</si>
  <si>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</si>
  <si>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</si>
  <si>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</si>
  <si>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</si>
  <si>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</si>
  <si>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</si>
  <si>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</si>
  <si>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</si>
  <si>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</si>
  <si>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</si>
  <si>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</si>
  <si>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</si>
  <si>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</si>
  <si>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</si>
  <si>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</si>
  <si>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SUBHASH</t>
  </si>
  <si>
    <t>SAVITHA</t>
  </si>
  <si>
    <t>KEC - 01 (Barkat Ali)</t>
  </si>
  <si>
    <t>KEC - 02 (Barkat Ali)</t>
  </si>
  <si>
    <t>Gang-02(Sanjay) / KEC - 02 (Barkat Ali)</t>
  </si>
  <si>
    <t>54/0</t>
  </si>
  <si>
    <t>DC1+6</t>
  </si>
  <si>
    <t>AS ON DATE - WORK FRONT</t>
  </si>
  <si>
    <t>ERE STATUS</t>
  </si>
  <si>
    <t>COMPLETED</t>
  </si>
  <si>
    <t>PENDING</t>
  </si>
  <si>
    <t>DD60+0</t>
  </si>
  <si>
    <t>M/S MDPL</t>
  </si>
  <si>
    <t>M/s MDPL</t>
  </si>
  <si>
    <t>M/s BARKAT ALI - 02</t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</si>
  <si>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</si>
  <si>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</si>
  <si>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</si>
  <si>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</si>
  <si>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</si>
  <si>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</si>
  <si>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</si>
  <si>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41/0 - 42/0</t>
  </si>
  <si>
    <t>Required further work front for foundation works In order to sustain the manpower and Machinery.</t>
  </si>
  <si>
    <t>Required further work front for Erection works without frequent shifting of gang In order to sustain the manpower.</t>
  </si>
  <si>
    <t>40/0 - 41/0</t>
  </si>
  <si>
    <t>Starting Date</t>
  </si>
  <si>
    <t>Completion Date</t>
  </si>
  <si>
    <t>Tower Weight</t>
  </si>
  <si>
    <t>LOA End Date</t>
  </si>
  <si>
    <t>Section Incharge</t>
  </si>
  <si>
    <t>Engineer/Supervisor</t>
  </si>
  <si>
    <t>PGCIL</t>
  </si>
  <si>
    <t>TA 418</t>
  </si>
  <si>
    <t>765KV D/C  KOPPAL  II(PS) - RAICHUR TL  (Part-1)       </t>
  </si>
  <si>
    <t>Mr. Ajith Jayasurya</t>
  </si>
  <si>
    <t>Not Available</t>
  </si>
  <si>
    <t>Prathab DK</t>
  </si>
  <si>
    <t>Subha Parui</t>
  </si>
  <si>
    <t>Prabhu Prasad</t>
  </si>
  <si>
    <t>Ashok Prasad</t>
  </si>
  <si>
    <t>Basudev Mahato</t>
  </si>
  <si>
    <t>Ajay Kumar</t>
  </si>
  <si>
    <t>Rahman</t>
  </si>
  <si>
    <t>Jitender</t>
  </si>
  <si>
    <t>Durai swamy</t>
  </si>
  <si>
    <t>Umesh Kumar</t>
  </si>
  <si>
    <t>Vennilavan</t>
  </si>
  <si>
    <t>Material Shifting</t>
  </si>
  <si>
    <t xml:space="preserve">SUPPLY OF STUB </t>
  </si>
  <si>
    <t>SUPPLY OF TOWER PARTS</t>
  </si>
  <si>
    <t>SUPPLY OF Earthing Materials</t>
  </si>
  <si>
    <t>7/3.66 G.S. EARTHWIRE</t>
  </si>
  <si>
    <t xml:space="preserve">KM </t>
  </si>
  <si>
    <t>ACSR/AL59/AAAC ZEBRA CONDUCTOR</t>
  </si>
  <si>
    <t xml:space="preserve">EA </t>
  </si>
  <si>
    <t>SET</t>
  </si>
  <si>
    <t>MID SPAN COMPRESSION JOINT FOR CONDUCTOR-765KV AC WITH ACSR/AL59/AAACHEX ZEBRA</t>
  </si>
  <si>
    <t>REPAIR SLEEVE FOR CONDUCTOR-765KV AC WITH ACSR/AL59/AAAC HEX ZEBRA</t>
  </si>
  <si>
    <t>PREFORMED RETAINING ROD TYPE SPACER DAMPER SUITABLE FOR HEXAACSR/AL59/AAAC ZEBRA CONDUCTOR</t>
  </si>
  <si>
    <t>HEXAGONAL RIGID SPACER-765KV AC WITH ACSR/AL59/AAAC HEX ZEBRA</t>
  </si>
  <si>
    <t>Mid Span Compression Joint -7/3.66mmEarth Wire</t>
  </si>
  <si>
    <t>FLEXIBLE AL BOND-7/3.66MM E/W</t>
  </si>
  <si>
    <t>Vibration damper -7/3.66mm Earth Wire</t>
  </si>
  <si>
    <t>Suspension clamp assembly -7/3.66mmEarth Wire</t>
  </si>
  <si>
    <t>Tension clamp assembly-7/3.66mm EarthWire</t>
  </si>
  <si>
    <t>24 FIBRE (DWSM) OPGW FIBRE OPTIC CABLE</t>
  </si>
  <si>
    <t>Suspension clamp assembly for 24 fibreOPGW</t>
  </si>
  <si>
    <t>TENSION ASSEMBLY - DEAD END FOR 24 FIBEROPGW</t>
  </si>
  <si>
    <t>TENSION  FITTINGS ASSEMBLY FOR 24F OPGWINCLUDING ALL ACCESSORIES FORJOINT BOX(SPLICING) LOCATION</t>
  </si>
  <si>
    <t>TENSION ASSEMBLY - DOUBLE TENSION PASSTHROUGH ASSEMBLY FOR 24 FIBEROPGW</t>
  </si>
  <si>
    <t>Vibration Damper for 24 fibre OPGW</t>
  </si>
  <si>
    <t>Down Lead clamp Assembly for 24 fibreOPGW</t>
  </si>
  <si>
    <t>Joint Box for 24 fibre OPGW</t>
  </si>
  <si>
    <t>Danger  Plate for 765kV</t>
  </si>
  <si>
    <t>Number  Plate for 765kV</t>
  </si>
  <si>
    <t>Phase Plate (Set of three)</t>
  </si>
  <si>
    <t>Circuit Plate  (Set of two)</t>
  </si>
  <si>
    <t>Supply of Anti-Climbing Devices ofBarbedWire Type</t>
  </si>
  <si>
    <t>Bird Guard (Set of Three)</t>
  </si>
  <si>
    <t>SI. No.</t>
  </si>
  <si>
    <t>Activity Description</t>
  </si>
  <si>
    <t>Item  Description</t>
  </si>
  <si>
    <t>BALANCE QTY TO BE SUPPLIED</t>
  </si>
  <si>
    <t xml:space="preserve">Earthwire                               </t>
  </si>
  <si>
    <t xml:space="preserve">Conductor                               </t>
  </si>
  <si>
    <t xml:space="preserve">Composite Insulator                     </t>
  </si>
  <si>
    <t xml:space="preserve">Hardware Fitting                        </t>
  </si>
  <si>
    <t xml:space="preserve">Conductor Accesories                    </t>
  </si>
  <si>
    <t xml:space="preserve">Earthwire Accessories                   </t>
  </si>
  <si>
    <t xml:space="preserve">OPGW Supply                             </t>
  </si>
  <si>
    <t xml:space="preserve">Earthing of Tower                       </t>
  </si>
  <si>
    <t xml:space="preserve">Tower Accesories                        </t>
  </si>
  <si>
    <t>SUPPLIED QTY</t>
  </si>
  <si>
    <t>Will Supplied in 1st Week of Nov'25</t>
  </si>
  <si>
    <t xml:space="preserve">(Progress Affected due to Corridor- ROW) </t>
  </si>
  <si>
    <t>35/0 - 36/0</t>
  </si>
  <si>
    <t>Composite long rod Insulators for 765kV-160 KN</t>
  </si>
  <si>
    <t>Composite long rod Insulators for 765kV-210 KN</t>
  </si>
  <si>
    <t>Zebra Conductor-Double ISuspension String</t>
  </si>
  <si>
    <t>Zebra Conductor-Single ISuspension String (Pilot)</t>
  </si>
  <si>
    <t>ZebraConductor-Quadruple Tension String</t>
  </si>
  <si>
    <t>STRINGING ACTIVITY</t>
  </si>
  <si>
    <t>STRINGING</t>
  </si>
  <si>
    <t>M/s SUFIYAN</t>
  </si>
  <si>
    <t>PROGRESS</t>
  </si>
  <si>
    <t>LENGTH (Km)</t>
  </si>
  <si>
    <t>CORRIDOR ROW</t>
  </si>
  <si>
    <t xml:space="preserve">Supply of Shieldwire Earthing Counterpoise (4X30M) </t>
  </si>
  <si>
    <t>Supply of Shieldwire Earthing- for Pipetype Earthing</t>
  </si>
  <si>
    <t>TENSION  FITTINGS ASSEMBLY ON SUSPENSIONTOWER FOR 24F OPGW  AT JOINT BOX (SPLICING)LOCATION</t>
  </si>
  <si>
    <t>ERECTION ACTIVITY</t>
  </si>
  <si>
    <t>NIL</t>
  </si>
  <si>
    <t>1st section work under progress 
(Progress Affected due to ApproachROW issue )</t>
  </si>
  <si>
    <t xml:space="preserve">2nd section work under progress. </t>
  </si>
  <si>
    <t>Gap between Supply &amp; Cumm.L2</t>
  </si>
  <si>
    <t xml:space="preserve">Tree Cutting arrangements and Corridor Clearance for Planned stringing stretches. </t>
  </si>
  <si>
    <t>Further work front Required</t>
  </si>
  <si>
    <t>34/0 - 35/0</t>
  </si>
  <si>
    <t>Location Insulator Hoisting</t>
  </si>
  <si>
    <t>35/0 - 35/4  CORRIDOR ROW</t>
  </si>
  <si>
    <t>Support Required in clearing the corridor issues as the TSE / PULLER and machineries were idle from 26/10/25</t>
  </si>
  <si>
    <t>35/0 - 36/0 ( corridor issues -TSE / PULLER and machineries were idle from 26/10/25 )</t>
  </si>
  <si>
    <r>
      <t>Insulator Hosting work under Progress</t>
    </r>
    <r>
      <rPr>
        <sz val="11"/>
        <color rgb="FFFF0000"/>
        <rFont val="Calibri"/>
        <family val="2"/>
        <scheme val="minor"/>
      </rPr>
      <t xml:space="preserve"> </t>
    </r>
  </si>
  <si>
    <t>Support Required corridor issues as the TSE / PULLER and machineries were idle from 26/10/25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</si>
</sst>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41" formatCode="_ * #,##0_ ;_ * \-#,##0_ ;_ * &quot;-&quot;_ ;_ @_ "/>
    <numFmt numFmtId="43" formatCode="_ * #,##0.00_ ;_ * \-#,##0.00_ ;_ * &quot;-&quot;??_ ;_ @_ "/>
    <numFmt numFmtId="164" formatCode="_-&quot;£&quot;* #,##0.00_-;\-&quot;£&quot;* #,##0.00_-;_-&quot;£&quot;* &quot;-&quot;??_-;_-@_-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_ * #,##0.000_ ;_ * \-#,##0.000_ ;_ * &quot;-&quot;??_ ;_ @_ "/>
    <numFmt numFmtId="171" formatCode="[$-409]dd/mmm/yy;@"/>
    <numFmt numFmtId="172" formatCode="0.0_)"/>
    <numFmt numFmtId="173" formatCode="#,##0.000_);\(#,##0.000\)"/>
    <numFmt numFmtId="174" formatCode=";;"/>
    <numFmt numFmtId="175" formatCode="General_)"/>
    <numFmt numFmtId="176" formatCode="&quot;\&quot;#,##0.00;[Red]\-&quot;\&quot;#,##0.00"/>
    <numFmt numFmtId="177" formatCode="_(* #,##0.00_);_(* \(#,##0.00\);_(* \-??_);_(@_)"/>
    <numFmt numFmtId="178" formatCode="[$-409]mmm\-yy;@"/>
    <numFmt numFmtId="179" formatCode="_(&quot;Rs.&quot;* #,##0_);_(&quot;Rs.&quot;* \(#,##0\);_(&quot;Rs.&quot;* &quot;-&quot;_);_(@_)"/>
    <numFmt numFmtId="180" formatCode="_(&quot;$&quot;\ * #,##0.00_);_(&quot;$&quot;\ * \(#,##0.00\);_(&quot;$&quot;\ * &quot;-&quot;??_);_(@_)"/>
    <numFmt numFmtId="181" formatCode="_(&quot;Rs.&quot;* #,##0.00_);_(&quot;Rs.&quot;* \(#,##0.00\);_(&quot;Rs.&quot;* &quot;-&quot;??_);_(@_)"/>
    <numFmt numFmtId="182" formatCode="_-* #,##0\ _k_r_-;\-* #,##0\ _k_r_-;_-* &quot;-&quot;\ _k_r_-;_-@_-"/>
    <numFmt numFmtId="183" formatCode="_-* #,##0.00\ _k_r_-;\-* #,##0.00\ _k_r_-;_-* &quot;-&quot;??\ _k_r_-;_-@_-"/>
    <numFmt numFmtId="184" formatCode="_([$€-2]* #,##0.00_);_([$€-2]* \(#,##0.00\);_([$€-2]* &quot;-&quot;??_)"/>
    <numFmt numFmtId="185" formatCode="[$-409]General"/>
    <numFmt numFmtId="186" formatCode="&quot;Rs.&quot;#,##0.00_);[Red]\(&quot;Rs.&quot;#,##0.00\)"/>
    <numFmt numFmtId="187" formatCode="#,##0.0"/>
    <numFmt numFmtId="188" formatCode="0.00_)"/>
    <numFmt numFmtId="189" formatCode="&quot;Rs.&quot;#,##0.00_);\(&quot;Rs.&quot;#,##0.00\)"/>
    <numFmt numFmtId="190" formatCode="_-* #,##0\ _D_M_-;\-* #,##0\ _D_M_-;_-* &quot;-&quot;\ _D_M_-;_-@_-"/>
    <numFmt numFmtId="191" formatCode="_-* #,##0.00\ _D_M_-;\-* #,##0.00\ _D_M_-;_-* &quot;-&quot;??\ _D_M_-;_-@_-"/>
    <numFmt numFmtId="192" formatCode="_-* #,##0\ _F_-;\-* #,##0\ _F_-;_-* &quot;-&quot;\ _F_-;_-@_-"/>
    <numFmt numFmtId="193" formatCode="_-* #,##0.00\ _F_-;\-* #,##0.00\ _F_-;_-* &quot;-&quot;??\ _F_-;_-@_-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_ &quot;CHF&quot;\ * #,##0_ ;_ &quot;CHF&quot;\ * \-#,##0_ ;_ &quot;CHF&quot;\ * &quot;-&quot;_ ;_ @_ "/>
    <numFmt numFmtId="199" formatCode="_ &quot;kr&quot;\ * #,##0_ ;_ &quot;kr&quot;\ * \-#,##0_ ;_ &quot;kr&quot;\ * &quot;-&quot;_ ;_ @_ "/>
    <numFmt numFmtId="200" formatCode="_ &quot;CHF&quot;\ * #,##0.00_ ;_ &quot;CHF&quot;\ * \-#,##0.00_ ;_ &quot;CHF&quot;\ * &quot;-&quot;??_ ;_ @_ 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 &quot;\&quot;* #,##0_ ;_ &quot;\&quot;* \-#,##0_ ;_ &quot;\&quot;* &quot;-&quot;_ ;_ @_ "/>
    <numFmt numFmtId="204" formatCode="_ &quot;\&quot;* #,##0.00_ ;_ &quot;\&quot;* \-#,##0.00_ ;_ &quot;\&quot;* &quot;-&quot;??_ ;_ @_ "/>
    <numFmt numFmtId="205" formatCode="_ * #,##0.0_ ;_ * \-#,##0.0_ ;_ * &quot;-&quot;??_ ;_ @_ "/>
    <numFmt numFmtId="206" formatCode="#0.000\ [$KM]"/>
    <numFmt numFmtId="207" formatCode="#0.000[$KM]"/>
    <numFmt numFmtId="208" formatCode="_ * #,##0_ ;_ * \-#,##0_ ;_ * &quot;-&quot;??_ ;_ @_ "/>
    <numFmt numFmtId="209" formatCode="_(* #,##0.0_);_(* \(#,##0.0\);_(* &quot;-&quot;_);_(@_)"/>
  </numFmts>
  <fonts count="19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0"/>
      <color rgb="FF00CC00"/>
      <name val="Calibri"/>
      <family val="2"/>
      <scheme val="minor"/>
    </font>
    <font>
      <sz val="14"/>
      <color theme="2" tint="-0.749992370372631"/>
      <name val="Calibri Light"/>
      <family val="1"/>
      <scheme val="major"/>
    </font>
    <font>
      <b/>
      <sz val="12"/>
      <color rgb="FFFF0000"/>
      <name val="Calibri Light"/>
      <family val="1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8" borderId="0" applyNumberFormat="0" applyBorder="0" applyAlignment="0" applyProtection="0"/>
    <xf numFmtId="171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0" fontId="18" fillId="43" borderId="0" applyNumberFormat="0" applyBorder="0" applyAlignment="0" applyProtection="0"/>
    <xf numFmtId="171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/>
    <xf numFmtId="171" fontId="21" fillId="0" borderId="0"/>
    <xf numFmtId="0" fontId="20" fillId="0" borderId="0"/>
    <xf numFmtId="0" fontId="20" fillId="0" borderId="0"/>
    <xf numFmtId="171" fontId="21" fillId="0" borderId="0"/>
    <xf numFmtId="0" fontId="20" fillId="0" borderId="0"/>
    <xf numFmtId="0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5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6" fontId="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5" fontId="33" fillId="0" borderId="14" applyNumberFormat="0" applyBorder="0" applyAlignment="0" applyProtection="0">
      <protection locked="0"/>
    </xf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7" fillId="48" borderId="0" applyNumberFormat="0" applyBorder="0" applyAlignment="0" applyProtection="0"/>
    <xf numFmtId="171" fontId="37" fillId="48" borderId="0" applyNumberFormat="0" applyBorder="0" applyAlignment="0" applyProtection="0"/>
    <xf numFmtId="0" fontId="37" fillId="49" borderId="0" applyNumberFormat="0" applyBorder="0" applyAlignment="0" applyProtection="0"/>
    <xf numFmtId="171" fontId="37" fillId="49" borderId="0" applyNumberFormat="0" applyBorder="0" applyAlignment="0" applyProtection="0"/>
    <xf numFmtId="0" fontId="37" fillId="50" borderId="0" applyNumberFormat="0" applyBorder="0" applyAlignment="0" applyProtection="0"/>
    <xf numFmtId="171" fontId="37" fillId="50" borderId="0" applyNumberFormat="0" applyBorder="0" applyAlignment="0" applyProtection="0"/>
    <xf numFmtId="0" fontId="38" fillId="24" borderId="26" applyNumberFormat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5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186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1" fontId="23" fillId="0" borderId="15" applyNumberFormat="0" applyFill="0" applyBorder="0" applyAlignment="0" applyProtection="0">
      <protection locked="0"/>
    </xf>
    <xf numFmtId="187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1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1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8" fontId="52" fillId="0" borderId="5" applyNumberFormat="0" applyFont="0" applyBorder="0" applyAlignment="0"/>
    <xf numFmtId="188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1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8" fontId="61" fillId="0" borderId="0"/>
    <xf numFmtId="188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171" fontId="1" fillId="0" borderId="0"/>
    <xf numFmtId="0" fontId="63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5" fillId="0" borderId="0"/>
    <xf numFmtId="171" fontId="1" fillId="0" borderId="0"/>
    <xf numFmtId="0" fontId="64" fillId="0" borderId="0"/>
    <xf numFmtId="0" fontId="6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23" fillId="0" borderId="0"/>
    <xf numFmtId="0" fontId="23" fillId="0" borderId="0"/>
    <xf numFmtId="171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0" fontId="5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5" fontId="41" fillId="0" borderId="0" applyBorder="0" applyProtection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8" fillId="0" borderId="0"/>
    <xf numFmtId="0" fontId="5" fillId="0" borderId="0"/>
    <xf numFmtId="0" fontId="64" fillId="0" borderId="0"/>
    <xf numFmtId="171" fontId="5" fillId="0" borderId="0"/>
    <xf numFmtId="171" fontId="5" fillId="0" borderId="0"/>
    <xf numFmtId="0" fontId="6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1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1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29" fillId="46" borderId="28" applyNumberFormat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7" fillId="0" borderId="0" applyFont="0" applyFill="0" applyBorder="0" applyAlignment="0" applyProtection="0"/>
  </cellStyleXfs>
  <cellXfs count="8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7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8" fontId="0" fillId="0" borderId="1" xfId="0" applyNumberFormat="1" applyBorder="1" applyAlignment="1">
      <alignment horizontal="center" vertical="center"/>
    </xf>
    <xf numFmtId="208" fontId="0" fillId="0" borderId="43" xfId="0" applyNumberFormat="1" applyBorder="1" applyAlignment="1">
      <alignment horizontal="center" vertical="center"/>
    </xf>
    <xf numFmtId="208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7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9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9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9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4" fillId="0" borderId="9" xfId="0" applyNumberFormat="1" applyFont="1" applyBorder="1" applyAlignment="1">
      <alignment horizontal="center" vertical="center"/>
    </xf>
    <xf numFmtId="168" fontId="4" fillId="69" borderId="1" xfId="206" applyNumberFormat="1" applyFont="1" applyFill="1" applyBorder="1" applyAlignment="1">
      <alignment horizontal="center" vertical="center" wrapText="1"/>
    </xf>
    <xf numFmtId="168" fontId="30" fillId="69" borderId="1" xfId="206" applyNumberFormat="1" applyFont="1" applyFill="1" applyBorder="1" applyAlignment="1">
      <alignment horizontal="center" vertical="center" wrapText="1"/>
    </xf>
    <xf numFmtId="168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7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165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170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165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165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0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165" fontId="92" fillId="0" borderId="1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8" fontId="4" fillId="72" borderId="9" xfId="0" applyNumberFormat="1" applyFont="1" applyFill="1" applyBorder="1" applyAlignment="1">
      <alignment horizontal="center" vertical="center"/>
    </xf>
    <xf numFmtId="168" fontId="4" fillId="72" borderId="1" xfId="206" applyNumberFormat="1" applyFont="1" applyFill="1" applyBorder="1" applyAlignment="1">
      <alignment horizontal="center" vertical="center" wrapText="1"/>
    </xf>
    <xf numFmtId="168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1" fillId="0" borderId="1" xfId="0" applyNumberFormat="1" applyFont="1" applyBorder="1" applyAlignment="1">
      <alignment horizontal="center" vertical="center" wrapText="1"/>
    </xf>
    <xf numFmtId="2" fontId="141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8" fontId="0" fillId="0" borderId="0" xfId="0" applyNumberFormat="1"/>
    <xf numFmtId="0" fontId="146" fillId="0" borderId="53" xfId="1777" applyFont="1" applyBorder="1" applyAlignment="1">
      <alignment horizontal="center" vertical="center"/>
    </xf>
    <xf numFmtId="0" fontId="146" fillId="0" borderId="53" xfId="1777" applyFont="1" applyBorder="1" applyAlignment="1">
      <alignment vertical="center"/>
    </xf>
    <xf numFmtId="0" fontId="144" fillId="0" borderId="90" xfId="1777" applyFont="1" applyBorder="1" applyAlignment="1">
      <alignment horizontal="center" vertical="center"/>
    </xf>
    <xf numFmtId="0" fontId="146" fillId="3" borderId="90" xfId="1777" applyFont="1" applyFill="1" applyBorder="1" applyAlignment="1">
      <alignment horizontal="center" vertical="center"/>
    </xf>
    <xf numFmtId="0" fontId="146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6" fillId="0" borderId="31" xfId="1777" applyFont="1" applyBorder="1" applyAlignment="1">
      <alignment horizontal="center" vertical="center"/>
    </xf>
    <xf numFmtId="0" fontId="146" fillId="3" borderId="31" xfId="1777" applyFont="1" applyFill="1" applyBorder="1" applyAlignment="1">
      <alignment horizontal="center" vertical="center"/>
    </xf>
    <xf numFmtId="0" fontId="146" fillId="0" borderId="92" xfId="1777" applyFont="1" applyBorder="1" applyAlignment="1">
      <alignment horizontal="center" vertical="center"/>
    </xf>
    <xf numFmtId="0" fontId="147" fillId="0" borderId="14" xfId="1777" applyFont="1" applyBorder="1" applyAlignment="1">
      <alignment horizontal="center" vertical="center"/>
    </xf>
    <xf numFmtId="0" fontId="148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48" fillId="3" borderId="0" xfId="1777" applyFont="1" applyFill="1" applyAlignment="1">
      <alignment horizontal="center" vertical="center"/>
    </xf>
    <xf numFmtId="0" fontId="148" fillId="0" borderId="15" xfId="1777" applyFont="1" applyBorder="1" applyAlignment="1">
      <alignment horizontal="center" vertical="center"/>
    </xf>
    <xf numFmtId="0" fontId="149" fillId="0" borderId="0" xfId="1777" applyFont="1"/>
    <xf numFmtId="0" fontId="150" fillId="0" borderId="0" xfId="1777" applyFont="1" applyAlignment="1">
      <alignment vertical="center"/>
    </xf>
    <xf numFmtId="0" fontId="151" fillId="0" borderId="6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/>
    </xf>
    <xf numFmtId="0" fontId="153" fillId="0" borderId="1" xfId="0" applyFont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0" fontId="150" fillId="0" borderId="0" xfId="1777" applyFont="1"/>
    <xf numFmtId="0" fontId="155" fillId="0" borderId="1" xfId="1777" applyFont="1" applyBorder="1" applyAlignment="1">
      <alignment horizontal="left" vertical="center"/>
    </xf>
    <xf numFmtId="0" fontId="155" fillId="0" borderId="0" xfId="1777" applyFont="1" applyAlignment="1">
      <alignment vertical="center"/>
    </xf>
    <xf numFmtId="0" fontId="155" fillId="0" borderId="0" xfId="1777" applyFont="1"/>
    <xf numFmtId="0" fontId="150" fillId="0" borderId="0" xfId="1777" applyFont="1" applyAlignment="1">
      <alignment horizontal="center" vertical="center"/>
    </xf>
    <xf numFmtId="0" fontId="149" fillId="0" borderId="0" xfId="1777" applyFont="1" applyAlignment="1">
      <alignment horizontal="center" vertical="center"/>
    </xf>
    <xf numFmtId="0" fontId="149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58" fillId="0" borderId="0" xfId="1777" applyFont="1" applyAlignment="1">
      <alignment horizontal="center" vertical="center"/>
    </xf>
    <xf numFmtId="0" fontId="149" fillId="3" borderId="0" xfId="1777" applyFont="1" applyFill="1" applyAlignment="1">
      <alignment horizontal="center"/>
    </xf>
    <xf numFmtId="0" fontId="154" fillId="0" borderId="0" xfId="219" applyFont="1" applyAlignment="1" applyProtection="1">
      <alignment vertical="center" wrapText="1"/>
      <protection locked="0"/>
    </xf>
    <xf numFmtId="0" fontId="144" fillId="0" borderId="0" xfId="219" applyFont="1" applyAlignment="1">
      <alignment horizontal="center" vertical="center" wrapText="1"/>
    </xf>
    <xf numFmtId="0" fontId="155" fillId="0" borderId="0" xfId="1777" applyFont="1" applyAlignment="1">
      <alignment vertical="center" wrapText="1"/>
    </xf>
    <xf numFmtId="0" fontId="152" fillId="0" borderId="0" xfId="0" applyFont="1" applyAlignment="1">
      <alignment horizontal="center" vertical="center"/>
    </xf>
    <xf numFmtId="0" fontId="152" fillId="3" borderId="0" xfId="0" applyFont="1" applyFill="1" applyAlignment="1">
      <alignment horizontal="center" vertical="center"/>
    </xf>
    <xf numFmtId="0" fontId="150" fillId="0" borderId="0" xfId="0" applyFont="1" applyAlignment="1">
      <alignment vertical="center"/>
    </xf>
    <xf numFmtId="0" fontId="151" fillId="0" borderId="93" xfId="0" applyFont="1" applyBorder="1" applyAlignment="1">
      <alignment horizontal="center" vertical="center" wrapText="1"/>
    </xf>
    <xf numFmtId="0" fontId="152" fillId="0" borderId="93" xfId="0" applyFont="1" applyBorder="1" applyAlignment="1">
      <alignment horizontal="center" vertical="center"/>
    </xf>
    <xf numFmtId="0" fontId="146" fillId="74" borderId="7" xfId="0" applyFont="1" applyFill="1" applyBorder="1" applyAlignment="1">
      <alignment horizontal="center" vertical="center" wrapText="1"/>
    </xf>
    <xf numFmtId="0" fontId="146" fillId="74" borderId="10" xfId="0" applyFont="1" applyFill="1" applyBorder="1" applyAlignment="1">
      <alignment horizontal="center" vertical="center"/>
    </xf>
    <xf numFmtId="0" fontId="144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 wrapText="1"/>
    </xf>
    <xf numFmtId="0" fontId="146" fillId="74" borderId="8" xfId="0" applyFont="1" applyFill="1" applyBorder="1" applyAlignment="1">
      <alignment horizontal="center" vertical="center"/>
    </xf>
    <xf numFmtId="0" fontId="150" fillId="0" borderId="9" xfId="0" applyFont="1" applyBorder="1" applyAlignment="1">
      <alignment vertical="center" wrapText="1"/>
    </xf>
    <xf numFmtId="0" fontId="150" fillId="0" borderId="9" xfId="0" applyFont="1" applyBorder="1" applyAlignment="1">
      <alignment vertical="center"/>
    </xf>
    <xf numFmtId="0" fontId="151" fillId="0" borderId="41" xfId="0" applyFont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/>
    </xf>
    <xf numFmtId="0" fontId="152" fillId="3" borderId="11" xfId="0" applyFont="1" applyFill="1" applyBorder="1" applyAlignment="1">
      <alignment horizontal="center" vertical="center"/>
    </xf>
    <xf numFmtId="0" fontId="150" fillId="0" borderId="42" xfId="0" applyFont="1" applyBorder="1" applyAlignment="1">
      <alignment vertical="center"/>
    </xf>
    <xf numFmtId="0" fontId="155" fillId="0" borderId="6" xfId="1777" applyFont="1" applyBorder="1" applyAlignment="1">
      <alignment horizontal="center" vertical="center"/>
    </xf>
    <xf numFmtId="2" fontId="155" fillId="3" borderId="1" xfId="0" quotePrefix="1" applyNumberFormat="1" applyFont="1" applyFill="1" applyBorder="1" applyAlignment="1">
      <alignment horizontal="center" vertical="center" wrapText="1"/>
    </xf>
    <xf numFmtId="2" fontId="155" fillId="3" borderId="1" xfId="0" applyNumberFormat="1" applyFont="1" applyFill="1" applyBorder="1" applyAlignment="1">
      <alignment horizontal="center" vertical="center" wrapText="1"/>
    </xf>
    <xf numFmtId="0" fontId="155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left" vertical="center"/>
    </xf>
    <xf numFmtId="0" fontId="155" fillId="0" borderId="1" xfId="0" applyFont="1" applyBorder="1" applyAlignment="1">
      <alignment horizontal="left" vertical="center" wrapText="1"/>
    </xf>
    <xf numFmtId="2" fontId="155" fillId="0" borderId="1" xfId="0" applyNumberFormat="1" applyFont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left" vertical="center" wrapText="1"/>
    </xf>
    <xf numFmtId="0" fontId="155" fillId="3" borderId="1" xfId="0" applyFont="1" applyFill="1" applyBorder="1" applyAlignment="1">
      <alignment horizontal="center" vertical="center"/>
    </xf>
    <xf numFmtId="2" fontId="155" fillId="0" borderId="11" xfId="0" applyNumberFormat="1" applyFont="1" applyBorder="1" applyAlignment="1">
      <alignment horizontal="center" vertical="center" wrapText="1"/>
    </xf>
    <xf numFmtId="0" fontId="155" fillId="0" borderId="11" xfId="0" applyFont="1" applyBorder="1" applyAlignment="1">
      <alignment horizontal="left" vertical="center"/>
    </xf>
    <xf numFmtId="0" fontId="155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59" fillId="0" borderId="94" xfId="0" applyFont="1" applyBorder="1" applyAlignment="1">
      <alignment horizontal="center" vertical="center" wrapText="1"/>
    </xf>
    <xf numFmtId="0" fontId="160" fillId="0" borderId="94" xfId="0" applyFont="1" applyBorder="1" applyAlignment="1">
      <alignment horizontal="center" vertical="center" wrapText="1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0" fillId="0" borderId="1" xfId="0" applyFont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0" fontId="162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3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8" fontId="0" fillId="0" borderId="6" xfId="0" applyNumberFormat="1" applyBorder="1" applyAlignment="1">
      <alignment horizontal="center" vertical="center"/>
    </xf>
    <xf numFmtId="208" fontId="0" fillId="0" borderId="46" xfId="0" applyNumberFormat="1" applyBorder="1" applyAlignment="1">
      <alignment horizontal="center" vertical="center"/>
    </xf>
    <xf numFmtId="208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5" fillId="0" borderId="81" xfId="0" applyFont="1" applyBorder="1" applyAlignment="1">
      <alignment horizontal="center" vertical="center" wrapText="1"/>
    </xf>
    <xf numFmtId="1" fontId="165" fillId="0" borderId="81" xfId="0" applyNumberFormat="1" applyFont="1" applyBorder="1" applyAlignment="1">
      <alignment horizontal="center" vertical="center" wrapText="1"/>
    </xf>
    <xf numFmtId="0" fontId="165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3" fillId="0" borderId="81" xfId="0" applyFont="1" applyBorder="1" applyAlignment="1">
      <alignment horizontal="center" vertical="center" wrapText="1"/>
    </xf>
    <xf numFmtId="2" fontId="143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7" fillId="0" borderId="0" xfId="0" applyFont="1"/>
    <xf numFmtId="0" fontId="106" fillId="0" borderId="0" xfId="0" applyFont="1"/>
    <xf numFmtId="0" fontId="144" fillId="0" borderId="0" xfId="0" applyFont="1" applyAlignment="1">
      <alignment horizontal="center" vertical="center"/>
    </xf>
    <xf numFmtId="0" fontId="167" fillId="74" borderId="1" xfId="0" applyFont="1" applyFill="1" applyBorder="1" applyAlignment="1">
      <alignment horizontal="center" vertical="center" wrapText="1"/>
    </xf>
    <xf numFmtId="0" fontId="149" fillId="0" borderId="6" xfId="0" applyFont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168" fontId="149" fillId="3" borderId="1" xfId="0" applyNumberFormat="1" applyFont="1" applyFill="1" applyBorder="1" applyAlignment="1">
      <alignment horizontal="center" vertical="center" wrapText="1"/>
    </xf>
    <xf numFmtId="208" fontId="150" fillId="3" borderId="1" xfId="0" applyNumberFormat="1" applyFont="1" applyFill="1" applyBorder="1" applyAlignment="1">
      <alignment horizontal="right" vertical="center" wrapText="1"/>
    </xf>
    <xf numFmtId="0" fontId="150" fillId="3" borderId="1" xfId="0" applyFont="1" applyFill="1" applyBorder="1" applyAlignment="1">
      <alignment horizontal="right" vertical="center" wrapText="1"/>
    </xf>
    <xf numFmtId="168" fontId="150" fillId="3" borderId="1" xfId="0" applyNumberFormat="1" applyFont="1" applyFill="1" applyBorder="1" applyAlignment="1">
      <alignment horizontal="right" vertical="center" wrapText="1"/>
    </xf>
    <xf numFmtId="0" fontId="168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8" fontId="0" fillId="3" borderId="1" xfId="0" quotePrefix="1" applyNumberFormat="1" applyFill="1" applyBorder="1" applyAlignment="1">
      <alignment horizontal="center" vertical="center"/>
    </xf>
    <xf numFmtId="168" fontId="169" fillId="0" borderId="11" xfId="0" applyNumberFormat="1" applyFont="1" applyBorder="1" applyAlignment="1">
      <alignment horizontal="center" vertical="center" wrapText="1"/>
    </xf>
    <xf numFmtId="1" fontId="169" fillId="0" borderId="11" xfId="0" applyNumberFormat="1" applyFont="1" applyBorder="1" applyAlignment="1">
      <alignment horizontal="right" vertical="center" wrapText="1"/>
    </xf>
    <xf numFmtId="168" fontId="169" fillId="0" borderId="11" xfId="0" applyNumberFormat="1" applyFont="1" applyBorder="1" applyAlignment="1">
      <alignment horizontal="right" vertical="center" wrapText="1"/>
    </xf>
    <xf numFmtId="0" fontId="170" fillId="0" borderId="0" xfId="0" applyFont="1"/>
    <xf numFmtId="14" fontId="155" fillId="0" borderId="1" xfId="1777" applyNumberFormat="1" applyFont="1" applyBorder="1" applyAlignment="1">
      <alignment horizontal="center" vertical="center"/>
    </xf>
    <xf numFmtId="0" fontId="145" fillId="0" borderId="1" xfId="1777" applyFont="1" applyBorder="1" applyAlignment="1">
      <alignment horizontal="center" vertical="center" wrapText="1"/>
    </xf>
    <xf numFmtId="14" fontId="157" fillId="0" borderId="1" xfId="1777" applyNumberFormat="1" applyFont="1" applyBorder="1" applyAlignment="1">
      <alignment horizontal="center" vertical="center"/>
    </xf>
    <xf numFmtId="14" fontId="155" fillId="0" borderId="11" xfId="1777" applyNumberFormat="1" applyFont="1" applyBorder="1" applyAlignment="1">
      <alignment horizontal="center" vertical="center"/>
    </xf>
    <xf numFmtId="0" fontId="156" fillId="0" borderId="9" xfId="1777" applyFont="1" applyBorder="1" applyAlignment="1">
      <alignment horizontal="center" vertical="center"/>
    </xf>
    <xf numFmtId="0" fontId="155" fillId="0" borderId="41" xfId="1777" applyFont="1" applyBorder="1" applyAlignment="1">
      <alignment horizontal="center" vertical="center"/>
    </xf>
    <xf numFmtId="0" fontId="156" fillId="0" borderId="42" xfId="1777" applyFont="1" applyBorder="1" applyAlignment="1">
      <alignment horizontal="center" vertical="center"/>
    </xf>
    <xf numFmtId="14" fontId="145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8" fontId="137" fillId="75" borderId="1" xfId="206" applyNumberFormat="1" applyFont="1" applyFill="1" applyBorder="1" applyAlignment="1">
      <alignment horizontal="center" vertical="center" wrapText="1"/>
    </xf>
    <xf numFmtId="168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8" fontId="139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39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1" fillId="0" borderId="0" xfId="0" applyFont="1"/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7" fillId="71" borderId="1" xfId="0" applyFont="1" applyFill="1" applyBorder="1" applyAlignment="1">
      <alignment horizontal="center" vertical="center"/>
    </xf>
    <xf numFmtId="0" fontId="157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7" fillId="0" borderId="0" xfId="0" applyFont="1" applyAlignment="1">
      <alignment horizontal="center" vertical="center"/>
    </xf>
    <xf numFmtId="0" fontId="170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2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84" fillId="81" borderId="61" xfId="0" applyFont="1" applyFill="1" applyBorder="1" applyAlignment="1">
      <alignment horizontal="center" vertical="center"/>
    </xf>
    <xf numFmtId="0" fontId="150" fillId="3" borderId="1" xfId="0" applyFont="1" applyFill="1" applyBorder="1" applyAlignment="1">
      <alignment horizontal="center" vertical="center"/>
    </xf>
    <xf numFmtId="14" fontId="174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3" fillId="0" borderId="0" xfId="0" applyFont="1" applyAlignment="1">
      <alignment horizontal="left" vertical="center"/>
    </xf>
    <xf numFmtId="0" fontId="179" fillId="0" borderId="0" xfId="0" applyFont="1"/>
    <xf numFmtId="0" fontId="180" fillId="0" borderId="0" xfId="0" applyFont="1"/>
    <xf numFmtId="0" fontId="144" fillId="0" borderId="0" xfId="0" applyFont="1" applyAlignment="1">
      <alignment vertical="center" wrapText="1"/>
    </xf>
    <xf numFmtId="0" fontId="182" fillId="0" borderId="0" xfId="0" applyFont="1" applyAlignment="1">
      <alignment vertical="center"/>
    </xf>
    <xf numFmtId="0" fontId="182" fillId="0" borderId="0" xfId="0" applyFont="1" applyAlignment="1">
      <alignment horizontal="right" vertical="center"/>
    </xf>
    <xf numFmtId="0" fontId="181" fillId="0" borderId="0" xfId="0" applyFont="1" applyAlignment="1">
      <alignment vertical="top"/>
    </xf>
    <xf numFmtId="0" fontId="126" fillId="0" borderId="0" xfId="0" applyFont="1" applyAlignment="1">
      <alignment vertical="top"/>
    </xf>
    <xf numFmtId="208" fontId="150" fillId="3" borderId="0" xfId="0" applyNumberFormat="1" applyFont="1" applyFill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3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8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8" fontId="150" fillId="3" borderId="1" xfId="0" applyNumberFormat="1" applyFont="1" applyFill="1" applyBorder="1" applyAlignment="1">
      <alignment horizontal="center" vertical="center" wrapText="1"/>
    </xf>
    <xf numFmtId="208" fontId="150" fillId="3" borderId="9" xfId="0" applyNumberFormat="1" applyFont="1" applyFill="1" applyBorder="1" applyAlignment="1">
      <alignment horizontal="center" vertical="center" wrapText="1"/>
    </xf>
    <xf numFmtId="208" fontId="134" fillId="3" borderId="1" xfId="0" applyNumberFormat="1" applyFont="1" applyFill="1" applyBorder="1" applyAlignment="1">
      <alignment horizontal="center" vertical="center"/>
    </xf>
    <xf numFmtId="208" fontId="134" fillId="3" borderId="9" xfId="0" applyNumberFormat="1" applyFont="1" applyFill="1" applyBorder="1" applyAlignment="1">
      <alignment horizontal="center" vertical="center"/>
    </xf>
    <xf numFmtId="208" fontId="170" fillId="3" borderId="11" xfId="0" applyNumberFormat="1" applyFont="1" applyFill="1" applyBorder="1" applyAlignment="1">
      <alignment horizontal="center" vertical="center"/>
    </xf>
    <xf numFmtId="208" fontId="170" fillId="3" borderId="42" xfId="0" applyNumberFormat="1" applyFont="1" applyFill="1" applyBorder="1" applyAlignment="1">
      <alignment horizontal="center" vertical="center"/>
    </xf>
    <xf numFmtId="0" fontId="18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6" fillId="0" borderId="9" xfId="1777" applyFont="1" applyBorder="1" applyAlignment="1">
      <alignment horizontal="center" vertical="center" wrapText="1"/>
    </xf>
    <xf numFmtId="0" fontId="144" fillId="2" borderId="47" xfId="219" applyFont="1" applyFill="1" applyBorder="1" applyAlignment="1">
      <alignment horizontal="center" vertical="center" wrapText="1"/>
    </xf>
    <xf numFmtId="0" fontId="144" fillId="2" borderId="4" xfId="219" applyFont="1" applyFill="1" applyBorder="1" applyAlignment="1">
      <alignment horizontal="center" vertical="center" wrapText="1"/>
    </xf>
    <xf numFmtId="0" fontId="144" fillId="2" borderId="51" xfId="219" applyFont="1" applyFill="1" applyBorder="1" applyAlignment="1">
      <alignment horizontal="center" vertical="center" wrapText="1"/>
    </xf>
    <xf numFmtId="0" fontId="186" fillId="0" borderId="42" xfId="1777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9" fontId="102" fillId="0" borderId="11" xfId="0" applyNumberFormat="1" applyFont="1" applyBorder="1" applyAlignment="1">
      <alignment horizontal="right" vertical="center"/>
    </xf>
    <xf numFmtId="209" fontId="88" fillId="0" borderId="4" xfId="0" applyNumberFormat="1" applyFont="1" applyBorder="1" applyAlignment="1">
      <alignment horizontal="right" vertical="center"/>
    </xf>
    <xf numFmtId="209" fontId="88" fillId="0" borderId="1" xfId="0" applyNumberFormat="1" applyFont="1" applyBorder="1" applyAlignment="1">
      <alignment horizontal="right" vertical="center"/>
    </xf>
    <xf numFmtId="209" fontId="102" fillId="0" borderId="43" xfId="0" applyNumberFormat="1" applyFont="1" applyBorder="1" applyAlignment="1">
      <alignment horizontal="right" vertical="center"/>
    </xf>
    <xf numFmtId="209" fontId="101" fillId="0" borderId="11" xfId="0" applyNumberFormat="1" applyFont="1" applyBorder="1" applyAlignment="1">
      <alignment horizontal="right" vertical="center"/>
    </xf>
    <xf numFmtId="205" fontId="9" fillId="0" borderId="1" xfId="0" applyNumberFormat="1" applyFont="1" applyBorder="1" applyAlignment="1">
      <alignment horizontal="right" vertical="center"/>
    </xf>
    <xf numFmtId="205" fontId="16" fillId="0" borderId="9" xfId="0" applyNumberFormat="1" applyFont="1" applyBorder="1" applyAlignment="1">
      <alignment horizontal="right" vertical="center"/>
    </xf>
    <xf numFmtId="205" fontId="92" fillId="0" borderId="11" xfId="0" applyNumberFormat="1" applyFont="1" applyBorder="1" applyAlignment="1">
      <alignment horizontal="right" vertical="center"/>
    </xf>
    <xf numFmtId="205" fontId="92" fillId="0" borderId="42" xfId="0" applyNumberFormat="1" applyFont="1" applyBorder="1" applyAlignment="1">
      <alignment horizontal="right" vertical="center"/>
    </xf>
    <xf numFmtId="205" fontId="9" fillId="0" borderId="4" xfId="0" applyNumberFormat="1" applyFont="1" applyBorder="1" applyAlignment="1">
      <alignment horizontal="right" vertical="center"/>
    </xf>
    <xf numFmtId="205" fontId="16" fillId="0" borderId="51" xfId="0" applyNumberFormat="1" applyFont="1" applyBorder="1" applyAlignment="1">
      <alignment horizontal="right" vertical="center"/>
    </xf>
    <xf numFmtId="205" fontId="92" fillId="0" borderId="43" xfId="0" applyNumberFormat="1" applyFont="1" applyBorder="1" applyAlignment="1">
      <alignment horizontal="right" vertical="center"/>
    </xf>
    <xf numFmtId="205" fontId="92" fillId="0" borderId="44" xfId="0" applyNumberFormat="1" applyFont="1" applyBorder="1" applyAlignment="1">
      <alignment horizontal="right" vertical="center"/>
    </xf>
    <xf numFmtId="205" fontId="96" fillId="0" borderId="11" xfId="0" applyNumberFormat="1" applyFont="1" applyBorder="1" applyAlignment="1">
      <alignment horizontal="right" vertical="center"/>
    </xf>
    <xf numFmtId="205" fontId="96" fillId="0" borderId="42" xfId="0" applyNumberFormat="1" applyFont="1" applyBorder="1" applyAlignment="1">
      <alignment horizontal="right" vertical="center"/>
    </xf>
    <xf numFmtId="169" fontId="165" fillId="0" borderId="8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7" fillId="3" borderId="11" xfId="0" applyFont="1" applyFill="1" applyBorder="1" applyAlignment="1">
      <alignment horizontal="center" vertical="center"/>
    </xf>
    <xf numFmtId="0" fontId="106" fillId="71" borderId="58" xfId="0" applyFont="1" applyFill="1" applyBorder="1" applyAlignment="1">
      <alignment horizontal="center" vertical="center" wrapText="1"/>
    </xf>
    <xf numFmtId="0" fontId="106" fillId="71" borderId="59" xfId="0" applyFont="1" applyFill="1" applyBorder="1" applyAlignment="1">
      <alignment horizontal="center" vertical="center" wrapText="1"/>
    </xf>
    <xf numFmtId="14" fontId="106" fillId="71" borderId="59" xfId="0" applyNumberFormat="1" applyFont="1" applyFill="1" applyBorder="1" applyAlignment="1">
      <alignment horizontal="center" vertical="center" wrapText="1"/>
    </xf>
    <xf numFmtId="0" fontId="106" fillId="71" borderId="60" xfId="0" applyFont="1" applyFill="1" applyBorder="1" applyAlignment="1">
      <alignment horizontal="center" vertical="center" wrapText="1"/>
    </xf>
    <xf numFmtId="0" fontId="157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47" xfId="0" applyFont="1" applyFill="1" applyBorder="1" applyAlignment="1">
      <alignment horizontal="center" vertical="center" wrapText="1"/>
    </xf>
    <xf numFmtId="0" fontId="87" fillId="3" borderId="9" xfId="0" applyFont="1" applyFill="1" applyBorder="1" applyAlignment="1">
      <alignment horizontal="center" vertical="center" wrapText="1"/>
    </xf>
    <xf numFmtId="0" fontId="104" fillId="3" borderId="0" xfId="0" applyFont="1" applyFill="1" applyAlignment="1">
      <alignment horizontal="center" vertical="center"/>
    </xf>
    <xf numFmtId="2" fontId="87" fillId="3" borderId="9" xfId="0" applyNumberFormat="1" applyFont="1" applyFill="1" applyBorder="1" applyAlignment="1">
      <alignment horizontal="center" vertical="center" wrapText="1"/>
    </xf>
    <xf numFmtId="0" fontId="104" fillId="3" borderId="55" xfId="0" applyFont="1" applyFill="1" applyBorder="1" applyAlignment="1">
      <alignment horizontal="center" vertical="center"/>
    </xf>
    <xf numFmtId="0" fontId="87" fillId="3" borderId="42" xfId="0" applyFont="1" applyFill="1" applyBorder="1" applyAlignment="1">
      <alignment horizontal="center" vertical="center" wrapText="1"/>
    </xf>
    <xf numFmtId="0" fontId="10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87" fillId="3" borderId="0" xfId="0" applyFont="1" applyFill="1" applyAlignment="1">
      <alignment horizontal="center" vertical="center"/>
    </xf>
    <xf numFmtId="0" fontId="94" fillId="3" borderId="9" xfId="0" applyFont="1" applyFill="1" applyBorder="1" applyAlignment="1">
      <alignment horizontal="left" vertical="center" wrapText="1"/>
    </xf>
    <xf numFmtId="0" fontId="144" fillId="3" borderId="4" xfId="0" applyFont="1" applyFill="1" applyBorder="1" applyAlignment="1">
      <alignment horizontal="center" vertical="center" wrapText="1"/>
    </xf>
    <xf numFmtId="0" fontId="144" fillId="3" borderId="1" xfId="0" applyNumberFormat="1" applyFont="1" applyFill="1" applyBorder="1" applyAlignment="1">
      <alignment horizontal="center" vertical="center" wrapText="1"/>
    </xf>
    <xf numFmtId="0" fontId="144" fillId="3" borderId="4" xfId="0" applyFont="1" applyFill="1" applyBorder="1" applyAlignment="1" applyProtection="1">
      <alignment horizontal="center" vertical="center"/>
      <protection locked="0"/>
    </xf>
    <xf numFmtId="2" fontId="144" fillId="3" borderId="1" xfId="0" applyNumberFormat="1" applyFont="1" applyFill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144" fillId="3" borderId="83" xfId="0" applyFont="1" applyFill="1" applyBorder="1" applyAlignment="1" applyProtection="1">
      <alignment horizontal="center" vertical="center"/>
      <protection locked="0"/>
    </xf>
    <xf numFmtId="0" fontId="144" fillId="3" borderId="11" xfId="0" applyFont="1" applyFill="1" applyBorder="1" applyAlignment="1">
      <alignment horizontal="center" vertical="center"/>
    </xf>
    <xf numFmtId="0" fontId="144" fillId="57" borderId="9" xfId="0" applyFont="1" applyFill="1" applyBorder="1" applyAlignment="1">
      <alignment horizontal="center" vertical="center" wrapText="1"/>
    </xf>
    <xf numFmtId="168" fontId="144" fillId="57" borderId="9" xfId="0" applyNumberFormat="1" applyFont="1" applyFill="1" applyBorder="1" applyAlignment="1">
      <alignment horizontal="center" vertical="center" wrapText="1"/>
    </xf>
    <xf numFmtId="2" fontId="144" fillId="57" borderId="9" xfId="0" applyNumberFormat="1" applyFont="1" applyFill="1" applyBorder="1" applyAlignment="1">
      <alignment horizontal="center" vertical="center" wrapText="1"/>
    </xf>
    <xf numFmtId="0" fontId="144" fillId="57" borderId="42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/>
    </xf>
    <xf numFmtId="16" fontId="145" fillId="3" borderId="1" xfId="0" quotePrefix="1" applyNumberFormat="1" applyFont="1" applyFill="1" applyBorder="1" applyAlignment="1">
      <alignment horizontal="center" vertical="center"/>
    </xf>
    <xf numFmtId="14" fontId="145" fillId="3" borderId="1" xfId="0" applyNumberFormat="1" applyFont="1" applyFill="1" applyBorder="1" applyAlignment="1">
      <alignment horizontal="center" vertical="center"/>
    </xf>
    <xf numFmtId="1" fontId="145" fillId="3" borderId="1" xfId="0" applyNumberFormat="1" applyFont="1" applyFill="1" applyBorder="1" applyAlignment="1">
      <alignment horizontal="center" vertical="center"/>
    </xf>
    <xf numFmtId="0" fontId="145" fillId="3" borderId="1" xfId="0" quotePrefix="1" applyFont="1" applyFill="1" applyBorder="1" applyAlignment="1">
      <alignment horizontal="center" vertical="center"/>
    </xf>
    <xf numFmtId="14" fontId="145" fillId="3" borderId="1" xfId="0" applyNumberFormat="1" applyFont="1" applyFill="1" applyBorder="1" applyAlignment="1">
      <alignment horizontal="center" vertical="center" wrapText="1"/>
    </xf>
    <xf numFmtId="0" fontId="139" fillId="3" borderId="45" xfId="0" applyFont="1" applyFill="1" applyBorder="1" applyAlignment="1">
      <alignment horizontal="left" vertical="center" wrapText="1"/>
    </xf>
    <xf numFmtId="0" fontId="139" fillId="3" borderId="114" xfId="0" applyFont="1" applyFill="1" applyBorder="1" applyAlignment="1">
      <alignment horizontal="left" vertical="center" wrapText="1"/>
    </xf>
    <xf numFmtId="0" fontId="127" fillId="68" borderId="58" xfId="0" applyFont="1" applyFill="1" applyBorder="1" applyAlignment="1">
      <alignment horizontal="center" vertical="center"/>
    </xf>
    <xf numFmtId="0" fontId="127" fillId="68" borderId="59" xfId="0" applyFont="1" applyFill="1" applyBorder="1" applyAlignment="1">
      <alignment horizontal="center" vertical="center" wrapText="1"/>
    </xf>
    <xf numFmtId="0" fontId="191" fillId="68" borderId="59" xfId="0" applyFont="1" applyFill="1" applyBorder="1" applyAlignment="1">
      <alignment horizontal="center" vertical="center"/>
    </xf>
    <xf numFmtId="0" fontId="127" fillId="68" borderId="55" xfId="0" applyFont="1" applyFill="1" applyBorder="1" applyAlignment="1">
      <alignment horizontal="center" vertical="center"/>
    </xf>
    <xf numFmtId="0" fontId="127" fillId="68" borderId="83" xfId="0" applyFont="1" applyFill="1" applyBorder="1" applyAlignment="1">
      <alignment horizontal="center" vertical="center" wrapText="1"/>
    </xf>
    <xf numFmtId="0" fontId="123" fillId="63" borderId="109" xfId="0" applyFont="1" applyFill="1" applyBorder="1" applyAlignment="1">
      <alignment horizontal="center" vertical="center" wrapText="1"/>
    </xf>
    <xf numFmtId="0" fontId="123" fillId="63" borderId="110" xfId="0" applyFont="1" applyFill="1" applyBorder="1" applyAlignment="1">
      <alignment horizontal="center" vertical="center" wrapText="1"/>
    </xf>
    <xf numFmtId="0" fontId="127" fillId="71" borderId="7" xfId="0" applyFont="1" applyFill="1" applyBorder="1" applyAlignment="1">
      <alignment horizontal="center" vertical="center"/>
    </xf>
    <xf numFmtId="0" fontId="127" fillId="71" borderId="10" xfId="0" applyFont="1" applyFill="1" applyBorder="1" applyAlignment="1">
      <alignment horizontal="center" vertical="center" wrapText="1"/>
    </xf>
    <xf numFmtId="0" fontId="191" fillId="71" borderId="10" xfId="0" applyFont="1" applyFill="1" applyBorder="1" applyAlignment="1">
      <alignment horizontal="center" vertical="center"/>
    </xf>
    <xf numFmtId="0" fontId="127" fillId="71" borderId="6" xfId="0" applyFont="1" applyFill="1" applyBorder="1" applyAlignment="1">
      <alignment horizontal="center" vertical="center"/>
    </xf>
    <xf numFmtId="0" fontId="127" fillId="71" borderId="1" xfId="0" applyFont="1" applyFill="1" applyBorder="1" applyAlignment="1">
      <alignment horizontal="center" vertical="center" wrapText="1"/>
    </xf>
    <xf numFmtId="0" fontId="191" fillId="71" borderId="1" xfId="0" applyFont="1" applyFill="1" applyBorder="1" applyAlignment="1">
      <alignment horizontal="center" vertical="center"/>
    </xf>
    <xf numFmtId="0" fontId="127" fillId="71" borderId="41" xfId="0" applyFont="1" applyFill="1" applyBorder="1" applyAlignment="1">
      <alignment horizontal="center" vertical="center"/>
    </xf>
    <xf numFmtId="0" fontId="127" fillId="71" borderId="11" xfId="0" applyFont="1" applyFill="1" applyBorder="1" applyAlignment="1">
      <alignment horizontal="center" vertical="center" wrapText="1"/>
    </xf>
    <xf numFmtId="0" fontId="191" fillId="71" borderId="1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139" fillId="3" borderId="113" xfId="0" applyFont="1" applyFill="1" applyBorder="1" applyAlignment="1">
      <alignment horizontal="left" vertical="center" wrapText="1"/>
    </xf>
    <xf numFmtId="0" fontId="87" fillId="3" borderId="10" xfId="0" applyFont="1" applyFill="1" applyBorder="1" applyAlignment="1">
      <alignment horizontal="center" vertical="center"/>
    </xf>
    <xf numFmtId="0" fontId="144" fillId="3" borderId="10" xfId="0" applyFont="1" applyFill="1" applyBorder="1" applyAlignment="1">
      <alignment horizontal="center" vertical="center" wrapText="1"/>
    </xf>
    <xf numFmtId="0" fontId="144" fillId="3" borderId="10" xfId="0" applyNumberFormat="1" applyFont="1" applyFill="1" applyBorder="1" applyAlignment="1">
      <alignment horizontal="center" vertical="center" wrapText="1"/>
    </xf>
    <xf numFmtId="0" fontId="144" fillId="57" borderId="8" xfId="0" applyFont="1" applyFill="1" applyBorder="1" applyAlignment="1">
      <alignment horizontal="center" vertical="center" wrapText="1"/>
    </xf>
    <xf numFmtId="0" fontId="87" fillId="3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2" xfId="0" applyFont="1" applyFill="1" applyBorder="1" applyAlignment="1">
      <alignment horizontal="center" vertical="center" wrapText="1"/>
    </xf>
    <xf numFmtId="0" fontId="123" fillId="64" borderId="118" xfId="0" applyFont="1" applyFill="1" applyBorder="1" applyAlignment="1">
      <alignment horizontal="center" vertical="center" wrapText="1"/>
    </xf>
    <xf numFmtId="0" fontId="138" fillId="0" borderId="21" xfId="1777" applyFont="1" applyBorder="1" applyAlignment="1" applyProtection="1">
      <alignment horizontal="center" vertical="center"/>
      <protection hidden="1"/>
    </xf>
    <xf numFmtId="0" fontId="138" fillId="0" borderId="22" xfId="1777" applyFont="1" applyBorder="1" applyAlignment="1" applyProtection="1">
      <alignment horizontal="center" vertical="center"/>
      <protection hidden="1"/>
    </xf>
    <xf numFmtId="0" fontId="138" fillId="0" borderId="23" xfId="1777" applyFont="1" applyBorder="1" applyAlignment="1" applyProtection="1">
      <alignment horizontal="center" vertical="center"/>
      <protection hidden="1"/>
    </xf>
    <xf numFmtId="0" fontId="182" fillId="0" borderId="0" xfId="0" applyFont="1" applyAlignment="1">
      <alignment horizontal="left" vertical="center"/>
    </xf>
    <xf numFmtId="0" fontId="123" fillId="63" borderId="111" xfId="0" applyFont="1" applyFill="1" applyBorder="1" applyAlignment="1">
      <alignment horizontal="center" vertical="center" wrapText="1"/>
    </xf>
    <xf numFmtId="0" fontId="123" fillId="63" borderId="112" xfId="0" applyFont="1" applyFill="1" applyBorder="1" applyAlignment="1">
      <alignment horizontal="center" vertical="center" wrapText="1"/>
    </xf>
    <xf numFmtId="0" fontId="123" fillId="63" borderId="18" xfId="0" applyFont="1" applyFill="1" applyBorder="1" applyAlignment="1">
      <alignment horizontal="center" vertical="center" wrapText="1"/>
    </xf>
    <xf numFmtId="0" fontId="182" fillId="68" borderId="59" xfId="0" applyFont="1" applyFill="1" applyBorder="1" applyAlignment="1">
      <alignment horizontal="center" vertical="center"/>
    </xf>
    <xf numFmtId="2" fontId="182" fillId="68" borderId="115" xfId="0" applyNumberFormat="1" applyFont="1" applyFill="1" applyBorder="1" applyAlignment="1">
      <alignment horizontal="center" vertical="center"/>
    </xf>
    <xf numFmtId="2" fontId="182" fillId="68" borderId="23" xfId="0" applyNumberFormat="1" applyFont="1" applyFill="1" applyBorder="1" applyAlignment="1">
      <alignment horizontal="center" vertical="center"/>
    </xf>
    <xf numFmtId="0" fontId="192" fillId="68" borderId="115" xfId="0" applyFont="1" applyFill="1" applyBorder="1" applyAlignment="1">
      <alignment horizontal="center" vertical="center"/>
    </xf>
    <xf numFmtId="0" fontId="192" fillId="68" borderId="23" xfId="0" applyFont="1" applyFill="1" applyBorder="1" applyAlignment="1">
      <alignment horizontal="center" vertical="center"/>
    </xf>
    <xf numFmtId="0" fontId="182" fillId="68" borderId="83" xfId="0" applyFont="1" applyFill="1" applyBorder="1" applyAlignment="1">
      <alignment horizontal="center" vertical="center"/>
    </xf>
    <xf numFmtId="2" fontId="182" fillId="68" borderId="83" xfId="0" applyNumberFormat="1" applyFont="1" applyFill="1" applyBorder="1" applyAlignment="1">
      <alignment horizontal="center" vertical="center"/>
    </xf>
    <xf numFmtId="2" fontId="182" fillId="68" borderId="117" xfId="0" applyNumberFormat="1" applyFont="1" applyFill="1" applyBorder="1" applyAlignment="1">
      <alignment horizontal="center" vertical="center"/>
    </xf>
    <xf numFmtId="0" fontId="192" fillId="68" borderId="115" xfId="0" applyFont="1" applyFill="1" applyBorder="1" applyAlignment="1">
      <alignment horizontal="center" vertical="center" wrapText="1"/>
    </xf>
    <xf numFmtId="0" fontId="192" fillId="68" borderId="23" xfId="0" applyFont="1" applyFill="1" applyBorder="1" applyAlignment="1">
      <alignment horizontal="center" vertical="center" wrapText="1"/>
    </xf>
    <xf numFmtId="0" fontId="123" fillId="63" borderId="21" xfId="0" applyFont="1" applyFill="1" applyBorder="1" applyAlignment="1">
      <alignment horizontal="center" vertical="center" wrapText="1"/>
    </xf>
    <xf numFmtId="0" fontId="123" fillId="63" borderId="23" xfId="0" applyFont="1" applyFill="1" applyBorder="1" applyAlignment="1">
      <alignment horizontal="center" vertical="center" wrapText="1"/>
    </xf>
    <xf numFmtId="0" fontId="188" fillId="68" borderId="21" xfId="0" applyFont="1" applyFill="1" applyBorder="1" applyAlignment="1">
      <alignment horizontal="center" vertical="center" wrapText="1"/>
    </xf>
    <xf numFmtId="0" fontId="188" fillId="68" borderId="23" xfId="0" applyFont="1" applyFill="1" applyBorder="1" applyAlignment="1">
      <alignment horizontal="center" vertical="center" wrapText="1"/>
    </xf>
    <xf numFmtId="0" fontId="119" fillId="71" borderId="1" xfId="0" applyFont="1" applyFill="1" applyBorder="1" applyAlignment="1">
      <alignment horizontal="center" vertical="center"/>
    </xf>
    <xf numFmtId="0" fontId="123" fillId="63" borderId="22" xfId="0" applyFont="1" applyFill="1" applyBorder="1" applyAlignment="1">
      <alignment horizontal="center" vertical="center" wrapText="1"/>
    </xf>
    <xf numFmtId="0" fontId="183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19" fillId="71" borderId="11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82" fillId="71" borderId="11" xfId="0" applyFont="1" applyFill="1" applyBorder="1" applyAlignment="1">
      <alignment horizontal="center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23" fillId="64" borderId="18" xfId="0" applyFont="1" applyFill="1" applyBorder="1" applyAlignment="1">
      <alignment horizontal="center" vertical="center" wrapText="1"/>
    </xf>
    <xf numFmtId="0" fontId="182" fillId="71" borderId="10" xfId="0" applyFont="1" applyFill="1" applyBorder="1" applyAlignment="1">
      <alignment horizontal="center" vertical="center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27" fillId="64" borderId="87" xfId="0" applyFont="1" applyFill="1" applyBorder="1" applyAlignment="1">
      <alignment horizontal="center" vertical="center"/>
    </xf>
    <xf numFmtId="0" fontId="127" fillId="64" borderId="88" xfId="0" applyFont="1" applyFill="1" applyBorder="1" applyAlignment="1">
      <alignment horizontal="center" vertical="center"/>
    </xf>
    <xf numFmtId="0" fontId="127" fillId="64" borderId="8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106" fillId="71" borderId="115" xfId="0" applyFont="1" applyFill="1" applyBorder="1" applyAlignment="1">
      <alignment horizontal="center" vertical="center" wrapText="1"/>
    </xf>
    <xf numFmtId="0" fontId="106" fillId="71" borderId="22" xfId="0" applyFont="1" applyFill="1" applyBorder="1" applyAlignment="1">
      <alignment horizontal="center" vertical="center" wrapText="1"/>
    </xf>
    <xf numFmtId="0" fontId="106" fillId="71" borderId="1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78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0" fillId="57" borderId="45" xfId="0" applyFont="1" applyFill="1" applyBorder="1" applyAlignment="1">
      <alignment horizontal="left" vertical="center" wrapText="1"/>
    </xf>
    <xf numFmtId="0" fontId="0" fillId="57" borderId="31" xfId="0" applyFont="1" applyFill="1" applyBorder="1" applyAlignment="1">
      <alignment horizontal="left" vertical="center" wrapText="1"/>
    </xf>
    <xf numFmtId="0" fontId="0" fillId="3" borderId="45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left" vertical="center" wrapText="1"/>
    </xf>
    <xf numFmtId="0" fontId="176" fillId="3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5" fillId="57" borderId="31" xfId="0" applyFont="1" applyFill="1" applyBorder="1" applyAlignment="1">
      <alignment horizontal="center" vertical="center" wrapText="1"/>
    </xf>
    <xf numFmtId="0" fontId="155" fillId="57" borderId="49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6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74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77" fillId="3" borderId="1" xfId="0" applyFont="1" applyFill="1" applyBorder="1" applyAlignment="1">
      <alignment horizontal="center" vertical="center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0" fillId="68" borderId="1" xfId="0" applyFont="1" applyFill="1" applyBorder="1" applyAlignment="1">
      <alignment horizontal="left" wrapText="1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155" fillId="57" borderId="1" xfId="0" applyFont="1" applyFill="1" applyBorder="1" applyAlignment="1">
      <alignment horizontal="center" vertical="center" wrapText="1"/>
    </xf>
    <xf numFmtId="0" fontId="155" fillId="57" borderId="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164" fillId="3" borderId="1" xfId="0" applyFont="1" applyFill="1" applyBorder="1" applyAlignment="1">
      <alignment horizontal="center" vertical="center"/>
    </xf>
    <xf numFmtId="0" fontId="175" fillId="3" borderId="1" xfId="0" applyFont="1" applyFill="1" applyBorder="1" applyAlignment="1">
      <alignment horizontal="center" vertical="center" wrapText="1"/>
    </xf>
    <xf numFmtId="0" fontId="190" fillId="3" borderId="1" xfId="0" applyFont="1" applyFill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0" fontId="113" fillId="3" borderId="0" xfId="0" applyFont="1" applyFill="1" applyAlignment="1">
      <alignment horizontal="center" vertical="center"/>
    </xf>
    <xf numFmtId="207" fontId="110" fillId="3" borderId="71" xfId="0" applyNumberFormat="1" applyFont="1" applyFill="1" applyBorder="1" applyAlignment="1">
      <alignment horizontal="center" vertical="center"/>
    </xf>
    <xf numFmtId="207" fontId="109" fillId="3" borderId="71" xfId="0" applyNumberFormat="1" applyFont="1" applyFill="1" applyBorder="1" applyAlignment="1">
      <alignment horizontal="center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3" fillId="0" borderId="19" xfId="0" applyFont="1" applyBorder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207" fontId="110" fillId="3" borderId="100" xfId="0" applyNumberFormat="1" applyFont="1" applyFill="1" applyBorder="1" applyAlignment="1">
      <alignment horizontal="center" vertical="center"/>
    </xf>
    <xf numFmtId="207" fontId="110" fillId="3" borderId="0" xfId="0" applyNumberFormat="1" applyFont="1" applyFill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113" fillId="3" borderId="19" xfId="0" applyFont="1" applyFill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207" fontId="109" fillId="0" borderId="71" xfId="0" applyNumberFormat="1" applyFont="1" applyBorder="1" applyAlignment="1">
      <alignment horizontal="center" vertical="center"/>
    </xf>
    <xf numFmtId="207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7" fontId="109" fillId="3" borderId="0" xfId="0" applyNumberFormat="1" applyFont="1" applyFill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7" fontId="110" fillId="3" borderId="97" xfId="0" applyNumberFormat="1" applyFont="1" applyFill="1" applyBorder="1" applyAlignment="1">
      <alignment horizontal="center" vertical="center"/>
    </xf>
    <xf numFmtId="207" fontId="110" fillId="3" borderId="98" xfId="0" applyNumberFormat="1" applyFont="1" applyFill="1" applyBorder="1" applyAlignment="1">
      <alignment horizontal="center" vertical="center"/>
    </xf>
    <xf numFmtId="207" fontId="110" fillId="3" borderId="99" xfId="0" applyNumberFormat="1" applyFont="1" applyFill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68" fillId="74" borderId="43" xfId="0" applyFont="1" applyFill="1" applyBorder="1" applyAlignment="1">
      <alignment horizontal="center" vertical="center" wrapText="1"/>
    </xf>
    <xf numFmtId="0" fontId="168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7" fillId="74" borderId="1" xfId="0" applyFont="1" applyFill="1" applyBorder="1" applyAlignment="1">
      <alignment horizontal="center" vertical="center" wrapText="1"/>
    </xf>
    <xf numFmtId="0" fontId="167" fillId="74" borderId="9" xfId="0" applyFont="1" applyFill="1" applyBorder="1" applyAlignment="1">
      <alignment horizontal="center" vertical="center" wrapText="1"/>
    </xf>
    <xf numFmtId="0" fontId="169" fillId="0" borderId="41" xfId="0" applyFont="1" applyBorder="1" applyAlignment="1">
      <alignment horizontal="center" vertical="center" wrapText="1"/>
    </xf>
    <xf numFmtId="0" fontId="169" fillId="0" borderId="11" xfId="0" applyFont="1" applyBorder="1" applyAlignment="1">
      <alignment horizontal="center" vertical="center" wrapText="1"/>
    </xf>
    <xf numFmtId="0" fontId="167" fillId="74" borderId="6" xfId="0" applyFont="1" applyFill="1" applyBorder="1" applyAlignment="1">
      <alignment horizontal="center" vertical="center" wrapText="1"/>
    </xf>
    <xf numFmtId="0" fontId="146" fillId="0" borderId="54" xfId="1777" applyFont="1" applyBorder="1" applyAlignment="1">
      <alignment horizontal="center" vertical="center"/>
    </xf>
    <xf numFmtId="0" fontId="146" fillId="0" borderId="53" xfId="1777" applyFont="1" applyBorder="1" applyAlignment="1">
      <alignment horizontal="center" vertical="center"/>
    </xf>
    <xf numFmtId="0" fontId="146" fillId="0" borderId="91" xfId="1777" applyFont="1" applyBorder="1" applyAlignment="1">
      <alignment horizontal="left" vertical="center" wrapText="1"/>
    </xf>
    <xf numFmtId="0" fontId="146" fillId="0" borderId="31" xfId="1777" applyFont="1" applyBorder="1" applyAlignment="1">
      <alignment horizontal="left" vertical="center" wrapText="1"/>
    </xf>
    <xf numFmtId="0" fontId="146" fillId="0" borderId="49" xfId="1777" applyFont="1" applyBorder="1" applyAlignment="1">
      <alignment horizontal="left" vertical="center" wrapText="1"/>
    </xf>
    <xf numFmtId="0" fontId="154" fillId="74" borderId="21" xfId="219" applyFont="1" applyFill="1" applyBorder="1" applyAlignment="1" applyProtection="1">
      <alignment horizontal="center" vertical="center" wrapText="1"/>
      <protection locked="0"/>
    </xf>
    <xf numFmtId="0" fontId="154" fillId="74" borderId="22" xfId="219" applyFont="1" applyFill="1" applyBorder="1" applyAlignment="1" applyProtection="1">
      <alignment horizontal="center" vertical="center" wrapText="1"/>
      <protection locked="0"/>
    </xf>
    <xf numFmtId="0" fontId="154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8" fontId="4" fillId="0" borderId="56" xfId="0" applyNumberFormat="1" applyFont="1" applyBorder="1" applyAlignment="1">
      <alignment horizontal="center" vertical="center" wrapText="1"/>
    </xf>
    <xf numFmtId="168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  <xf numFmtId="0" fontId="123" fillId="64" borderId="12" xfId="0" applyFont="1" applyFill="1" applyBorder="1" applyAlignment="1">
      <alignment horizontal="center" vertical="center" wrapText="1"/>
    </xf>
    <xf numFmtId="0" fontId="123" fillId="64" borderId="13" xfId="0" applyFont="1" applyFill="1" applyBorder="1" applyAlignment="1">
      <alignment horizontal="center" vertical="center" wrapText="1"/>
    </xf>
    <xf numFmtId="0" fontId="187" fillId="71" borderId="1" xfId="0" applyFont="1" applyFill="1" applyBorder="1" applyAlignment="1">
      <alignment horizontal="center" vertical="center" wrapText="1"/>
    </xf>
    <xf numFmtId="0" fontId="119" fillId="71" borderId="10" xfId="0" applyFont="1" applyFill="1" applyBorder="1" applyAlignment="1">
      <alignment horizontal="center" vertical="center"/>
    </xf>
    <xf numFmtId="0" fontId="188" fillId="71" borderId="10" xfId="0" applyFont="1" applyFill="1" applyBorder="1" applyAlignment="1">
      <alignment horizontal="center" vertical="center"/>
    </xf>
    <xf numFmtId="0" fontId="188" fillId="71" borderId="8" xfId="0" applyFont="1" applyFill="1" applyBorder="1" applyAlignment="1">
      <alignment horizontal="center" vertical="center"/>
    </xf>
    <xf numFmtId="0" fontId="187" fillId="71" borderId="9" xfId="0" applyFont="1" applyFill="1" applyBorder="1" applyAlignment="1">
      <alignment horizontal="center" vertical="center" wrapText="1"/>
    </xf>
    <xf numFmtId="0" fontId="185" fillId="71" borderId="11" xfId="0" applyFont="1" applyFill="1" applyBorder="1" applyAlignment="1">
      <alignment horizontal="center" vertical="center" wrapText="1"/>
    </xf>
    <xf numFmtId="0" fontId="185" fillId="71" borderId="42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189" fillId="0" borderId="1" xfId="0" applyFont="1" applyBorder="1" applyAlignment="1">
      <alignment horizontal="center" vertical="center" wrapText="1"/>
    </xf>
    <xf numFmtId="0" fontId="117" fillId="64" borderId="7" xfId="0" applyFont="1" applyFill="1" applyBorder="1" applyAlignment="1">
      <alignment horizontal="center" vertical="center" wrapText="1"/>
    </xf>
    <xf numFmtId="0" fontId="117" fillId="64" borderId="10" xfId="0" applyFont="1" applyFill="1" applyBorder="1" applyAlignment="1">
      <alignment horizontal="center" vertical="center" wrapText="1"/>
    </xf>
    <xf numFmtId="0" fontId="117" fillId="64" borderId="10" xfId="0" applyFont="1" applyFill="1" applyBorder="1" applyAlignment="1">
      <alignment horizontal="center" vertical="center" wrapText="1"/>
    </xf>
    <xf numFmtId="0" fontId="117" fillId="64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94" fillId="3" borderId="9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4" fillId="3" borderId="11" xfId="0" applyFont="1" applyFill="1" applyBorder="1" applyAlignment="1">
      <alignment horizontal="center" vertical="center" wrapText="1"/>
    </xf>
    <xf numFmtId="0" fontId="94" fillId="3" borderId="42" xfId="0" applyFont="1" applyFill="1" applyBorder="1" applyAlignment="1">
      <alignment horizontal="center" vertical="center" wrapText="1"/>
    </xf>
    <xf numFmtId="0" fontId="120" fillId="68" borderId="58" xfId="0" applyFont="1" applyFill="1" applyBorder="1" applyAlignment="1">
      <alignment horizontal="left" vertical="center" wrapText="1"/>
    </xf>
    <xf numFmtId="0" fontId="120" fillId="68" borderId="59" xfId="0" applyFont="1" applyFill="1" applyBorder="1" applyAlignment="1">
      <alignment horizontal="left" vertical="center" wrapText="1"/>
    </xf>
    <xf numFmtId="0" fontId="120" fillId="68" borderId="60" xfId="0" applyFont="1" applyFill="1" applyBorder="1" applyAlignment="1">
      <alignment horizontal="left" vertical="center" wrapText="1"/>
    </xf>
  </cellXfs>
  <cellStyles count="2423">
    <cellStyle name="20 % - Accent1" xfId="281"/>
    <cellStyle name="20 % - Accent2" xfId="282"/>
    <cellStyle name="20 % - Accent3" xfId="283"/>
    <cellStyle name="20 % - Accent4" xfId="284"/>
    <cellStyle name="20 % - Accent5" xfId="285"/>
    <cellStyle name="20 % - Accent6" xfId="286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2" xfId="11"/>
    <cellStyle name="20% - Accent1 2 10" xfId="287"/>
    <cellStyle name="20% - Accent1 2 2" xfId="288"/>
    <cellStyle name="20% - Accent1 2 2 2" xfId="289"/>
    <cellStyle name="20% - Accent1 2 3" xfId="290"/>
    <cellStyle name="20% - Accent1 2 3 2" xfId="291"/>
    <cellStyle name="20% - Accent1 2 4" xfId="292"/>
    <cellStyle name="20% - Accent1 2 5" xfId="293"/>
    <cellStyle name="20% - Accent1 2 6" xfId="294"/>
    <cellStyle name="20% - Accent1 2 7" xfId="295"/>
    <cellStyle name="20% - Accent1 2 8" xfId="296"/>
    <cellStyle name="20% - Accent1 2 9" xfId="297"/>
    <cellStyle name="20% - Accent1 3" xfId="12"/>
    <cellStyle name="20% - Accent1 3 2" xfId="298"/>
    <cellStyle name="20% - Accent1 4" xfId="13"/>
    <cellStyle name="20% - Accent1 4 2" xfId="299"/>
    <cellStyle name="20% - Accent1 5" xfId="14"/>
    <cellStyle name="20% - Accent1 5 2" xfId="300"/>
    <cellStyle name="20% - Accent1 6" xfId="15"/>
    <cellStyle name="20% - Accent1 7" xfId="16"/>
    <cellStyle name="20% - Accent1 8" xfId="17"/>
    <cellStyle name="20% - Accent1 9" xfId="18"/>
    <cellStyle name="20% - Accent2 10" xfId="19"/>
    <cellStyle name="20% - Accent2 11" xfId="20"/>
    <cellStyle name="20% - Accent2 12" xfId="21"/>
    <cellStyle name="20% - Accent2 13" xfId="22"/>
    <cellStyle name="20% - Accent2 14" xfId="23"/>
    <cellStyle name="20% - Accent2 15" xfId="24"/>
    <cellStyle name="20% - Accent2 16" xfId="25"/>
    <cellStyle name="20% - Accent2 17" xfId="26"/>
    <cellStyle name="20% - Accent2 2" xfId="27"/>
    <cellStyle name="20% - Accent2 2 10" xfId="301"/>
    <cellStyle name="20% - Accent2 2 2" xfId="302"/>
    <cellStyle name="20% - Accent2 2 3" xfId="303"/>
    <cellStyle name="20% - Accent2 2 4" xfId="304"/>
    <cellStyle name="20% - Accent2 2 5" xfId="305"/>
    <cellStyle name="20% - Accent2 2 6" xfId="306"/>
    <cellStyle name="20% - Accent2 2 7" xfId="307"/>
    <cellStyle name="20% - Accent2 2 8" xfId="308"/>
    <cellStyle name="20% - Accent2 2 9" xfId="309"/>
    <cellStyle name="20% - Accent2 3" xfId="28"/>
    <cellStyle name="20% - Accent2 3 2" xfId="310"/>
    <cellStyle name="20% - Accent2 4" xfId="29"/>
    <cellStyle name="20% - Accent2 4 2" xfId="311"/>
    <cellStyle name="20% - Accent2 5" xfId="30"/>
    <cellStyle name="20% - Accent2 5 2" xfId="312"/>
    <cellStyle name="20% - Accent2 6" xfId="31"/>
    <cellStyle name="20% - Accent2 7" xfId="32"/>
    <cellStyle name="20% - Accent2 8" xfId="33"/>
    <cellStyle name="20% - Accent2 9" xfId="34"/>
    <cellStyle name="20% - Accent3 10" xfId="35"/>
    <cellStyle name="20% - Accent3 11" xfId="36"/>
    <cellStyle name="20% - Accent3 12" xfId="37"/>
    <cellStyle name="20% - Accent3 13" xfId="38"/>
    <cellStyle name="20% - Accent3 14" xfId="39"/>
    <cellStyle name="20% - Accent3 15" xfId="40"/>
    <cellStyle name="20% - Accent3 16" xfId="41"/>
    <cellStyle name="20% - Accent3 17" xfId="42"/>
    <cellStyle name="20% - Accent3 2" xfId="43"/>
    <cellStyle name="20% - Accent3 2 10" xfId="313"/>
    <cellStyle name="20% - Accent3 2 2" xfId="314"/>
    <cellStyle name="20% - Accent3 2 3" xfId="315"/>
    <cellStyle name="20% - Accent3 2 4" xfId="316"/>
    <cellStyle name="20% - Accent3 2 5" xfId="317"/>
    <cellStyle name="20% - Accent3 2 6" xfId="318"/>
    <cellStyle name="20% - Accent3 2 7" xfId="319"/>
    <cellStyle name="20% - Accent3 2 8" xfId="320"/>
    <cellStyle name="20% - Accent3 2 9" xfId="321"/>
    <cellStyle name="20% - Accent3 3" xfId="44"/>
    <cellStyle name="20% - Accent3 3 2" xfId="322"/>
    <cellStyle name="20% - Accent3 4" xfId="45"/>
    <cellStyle name="20% - Accent3 4 2" xfId="323"/>
    <cellStyle name="20% - Accent3 5" xfId="46"/>
    <cellStyle name="20% - Accent3 5 2" xfId="324"/>
    <cellStyle name="20% - Accent3 6" xfId="47"/>
    <cellStyle name="20% - Accent3 7" xfId="48"/>
    <cellStyle name="20% - Accent3 8" xfId="49"/>
    <cellStyle name="20% - Accent3 9" xfId="50"/>
    <cellStyle name="20% - Accent4 10" xfId="51"/>
    <cellStyle name="20% - Accent4 11" xfId="52"/>
    <cellStyle name="20% - Accent4 12" xfId="53"/>
    <cellStyle name="20% - Accent4 13" xfId="54"/>
    <cellStyle name="20% - Accent4 14" xfId="55"/>
    <cellStyle name="20% - Accent4 15" xfId="56"/>
    <cellStyle name="20% - Accent4 16" xfId="57"/>
    <cellStyle name="20% - Accent4 17" xfId="58"/>
    <cellStyle name="20% - Accent4 2" xfId="59"/>
    <cellStyle name="20% - Accent4 2 10" xfId="325"/>
    <cellStyle name="20% - Accent4 2 2" xfId="326"/>
    <cellStyle name="20% - Accent4 2 3" xfId="327"/>
    <cellStyle name="20% - Accent4 2 4" xfId="328"/>
    <cellStyle name="20% - Accent4 2 5" xfId="329"/>
    <cellStyle name="20% - Accent4 2 6" xfId="330"/>
    <cellStyle name="20% - Accent4 2 7" xfId="331"/>
    <cellStyle name="20% - Accent4 2 8" xfId="332"/>
    <cellStyle name="20% - Accent4 2 9" xfId="333"/>
    <cellStyle name="20% - Accent4 3" xfId="60"/>
    <cellStyle name="20% - Accent4 3 2" xfId="334"/>
    <cellStyle name="20% - Accent4 4" xfId="61"/>
    <cellStyle name="20% - Accent4 4 2" xfId="335"/>
    <cellStyle name="20% - Accent4 5" xfId="62"/>
    <cellStyle name="20% - Accent4 5 2" xfId="336"/>
    <cellStyle name="20% - Accent4 6" xfId="63"/>
    <cellStyle name="20% - Accent4 7" xfId="64"/>
    <cellStyle name="20% - Accent4 8" xfId="65"/>
    <cellStyle name="20% - Accent4 9" xfId="66"/>
    <cellStyle name="20% - Accent5 10" xfId="67"/>
    <cellStyle name="20% - Accent5 11" xfId="68"/>
    <cellStyle name="20% - Accent5 12" xfId="69"/>
    <cellStyle name="20% - Accent5 13" xfId="70"/>
    <cellStyle name="20% - Accent5 14" xfId="71"/>
    <cellStyle name="20% - Accent5 15" xfId="72"/>
    <cellStyle name="20% - Accent5 16" xfId="73"/>
    <cellStyle name="20% - Accent5 17" xfId="74"/>
    <cellStyle name="20% - Accent5 2" xfId="75"/>
    <cellStyle name="20% - Accent5 2 10" xfId="337"/>
    <cellStyle name="20% - Accent5 2 2" xfId="338"/>
    <cellStyle name="20% - Accent5 2 3" xfId="339"/>
    <cellStyle name="20% - Accent5 2 4" xfId="340"/>
    <cellStyle name="20% - Accent5 2 5" xfId="341"/>
    <cellStyle name="20% - Accent5 2 6" xfId="342"/>
    <cellStyle name="20% - Accent5 2 7" xfId="343"/>
    <cellStyle name="20% - Accent5 2 8" xfId="344"/>
    <cellStyle name="20% - Accent5 2 9" xfId="345"/>
    <cellStyle name="20% - Accent5 3" xfId="76"/>
    <cellStyle name="20% - Accent5 3 2" xfId="346"/>
    <cellStyle name="20% - Accent5 4" xfId="77"/>
    <cellStyle name="20% - Accent5 4 2" xfId="347"/>
    <cellStyle name="20% - Accent5 5" xfId="78"/>
    <cellStyle name="20% - Accent5 5 2" xfId="348"/>
    <cellStyle name="20% - Accent5 6" xfId="79"/>
    <cellStyle name="20% - Accent5 7" xfId="80"/>
    <cellStyle name="20% - Accent5 8" xfId="81"/>
    <cellStyle name="20% - Accent5 9" xfId="82"/>
    <cellStyle name="20% - Accent6 10" xfId="83"/>
    <cellStyle name="20% - Accent6 11" xfId="84"/>
    <cellStyle name="20% - Accent6 12" xfId="85"/>
    <cellStyle name="20% - Accent6 13" xfId="86"/>
    <cellStyle name="20% - Accent6 14" xfId="87"/>
    <cellStyle name="20% - Accent6 15" xfId="88"/>
    <cellStyle name="20% - Accent6 16" xfId="89"/>
    <cellStyle name="20% - Accent6 17" xfId="90"/>
    <cellStyle name="20% - Accent6 2" xfId="91"/>
    <cellStyle name="20% - Accent6 2 10" xfId="349"/>
    <cellStyle name="20% - Accent6 2 2" xfId="350"/>
    <cellStyle name="20% - Accent6 2 3" xfId="351"/>
    <cellStyle name="20% - Accent6 2 4" xfId="352"/>
    <cellStyle name="20% - Accent6 2 5" xfId="353"/>
    <cellStyle name="20% - Accent6 2 6" xfId="354"/>
    <cellStyle name="20% - Accent6 2 7" xfId="355"/>
    <cellStyle name="20% - Accent6 2 8" xfId="356"/>
    <cellStyle name="20% - Accent6 2 9" xfId="357"/>
    <cellStyle name="20% - Accent6 3" xfId="92"/>
    <cellStyle name="20% - Accent6 3 2" xfId="358"/>
    <cellStyle name="20% - Accent6 4" xfId="93"/>
    <cellStyle name="20% - Accent6 4 2" xfId="359"/>
    <cellStyle name="20% - Accent6 5" xfId="94"/>
    <cellStyle name="20% - Accent6 5 2" xfId="360"/>
    <cellStyle name="20% - Accent6 6" xfId="95"/>
    <cellStyle name="20% - Accent6 7" xfId="96"/>
    <cellStyle name="20% - Accent6 8" xfId="97"/>
    <cellStyle name="20% - Accent6 9" xfId="98"/>
    <cellStyle name="40 % - Accent1" xfId="361"/>
    <cellStyle name="40 % - Accent2" xfId="362"/>
    <cellStyle name="40 % - Accent3" xfId="363"/>
    <cellStyle name="40 % - Accent4" xfId="364"/>
    <cellStyle name="40 % - Accent5" xfId="365"/>
    <cellStyle name="40 % - Accent6" xfId="366"/>
    <cellStyle name="40% - Accent1 10" xfId="99"/>
    <cellStyle name="40% - Accent1 11" xfId="100"/>
    <cellStyle name="40% - Accent1 12" xfId="101"/>
    <cellStyle name="40% - Accent1 13" xfId="102"/>
    <cellStyle name="40% - Accent1 14" xfId="103"/>
    <cellStyle name="40% - Accent1 15" xfId="104"/>
    <cellStyle name="40% - Accent1 16" xfId="105"/>
    <cellStyle name="40% - Accent1 17" xfId="106"/>
    <cellStyle name="40% - Accent1 2" xfId="107"/>
    <cellStyle name="40% - Accent1 2 10" xfId="367"/>
    <cellStyle name="40% - Accent1 2 2" xfId="368"/>
    <cellStyle name="40% - Accent1 2 3" xfId="369"/>
    <cellStyle name="40% - Accent1 2 4" xfId="370"/>
    <cellStyle name="40% - Accent1 2 5" xfId="371"/>
    <cellStyle name="40% - Accent1 2 6" xfId="372"/>
    <cellStyle name="40% - Accent1 2 7" xfId="373"/>
    <cellStyle name="40% - Accent1 2 8" xfId="374"/>
    <cellStyle name="40% - Accent1 2 9" xfId="375"/>
    <cellStyle name="40% - Accent1 3" xfId="108"/>
    <cellStyle name="40% - Accent1 3 2" xfId="376"/>
    <cellStyle name="40% - Accent1 4" xfId="109"/>
    <cellStyle name="40% - Accent1 4 2" xfId="377"/>
    <cellStyle name="40% - Accent1 5" xfId="110"/>
    <cellStyle name="40% - Accent1 5 2" xfId="378"/>
    <cellStyle name="40% - Accent1 6" xfId="111"/>
    <cellStyle name="40% - Accent1 7" xfId="112"/>
    <cellStyle name="40% - Accent1 8" xfId="113"/>
    <cellStyle name="40% - Accent1 9" xfId="114"/>
    <cellStyle name="40% - Accent2 10" xfId="115"/>
    <cellStyle name="40% - Accent2 11" xfId="116"/>
    <cellStyle name="40% - Accent2 12" xfId="117"/>
    <cellStyle name="40% - Accent2 13" xfId="118"/>
    <cellStyle name="40% - Accent2 14" xfId="119"/>
    <cellStyle name="40% - Accent2 15" xfId="120"/>
    <cellStyle name="40% - Accent2 16" xfId="121"/>
    <cellStyle name="40% - Accent2 17" xfId="122"/>
    <cellStyle name="40% - Accent2 2" xfId="123"/>
    <cellStyle name="40% - Accent2 2 10" xfId="379"/>
    <cellStyle name="40% - Accent2 2 2" xfId="380"/>
    <cellStyle name="40% - Accent2 2 3" xfId="381"/>
    <cellStyle name="40% - Accent2 2 4" xfId="382"/>
    <cellStyle name="40% - Accent2 2 5" xfId="383"/>
    <cellStyle name="40% - Accent2 2 6" xfId="384"/>
    <cellStyle name="40% - Accent2 2 7" xfId="385"/>
    <cellStyle name="40% - Accent2 2 8" xfId="386"/>
    <cellStyle name="40% - Accent2 2 9" xfId="387"/>
    <cellStyle name="40% - Accent2 3" xfId="124"/>
    <cellStyle name="40% - Accent2 3 2" xfId="388"/>
    <cellStyle name="40% - Accent2 4" xfId="125"/>
    <cellStyle name="40% - Accent2 4 2" xfId="389"/>
    <cellStyle name="40% - Accent2 5" xfId="126"/>
    <cellStyle name="40% - Accent2 5 2" xfId="390"/>
    <cellStyle name="40% - Accent2 6" xfId="127"/>
    <cellStyle name="40% - Accent2 7" xfId="128"/>
    <cellStyle name="40% - Accent2 8" xfId="129"/>
    <cellStyle name="40% - Accent2 9" xfId="130"/>
    <cellStyle name="40% - Accent3 10" xfId="131"/>
    <cellStyle name="40% - Accent3 11" xfId="132"/>
    <cellStyle name="40% - Accent3 12" xfId="133"/>
    <cellStyle name="40% - Accent3 13" xfId="134"/>
    <cellStyle name="40% - Accent3 14" xfId="135"/>
    <cellStyle name="40% - Accent3 15" xfId="136"/>
    <cellStyle name="40% - Accent3 16" xfId="137"/>
    <cellStyle name="40% - Accent3 17" xfId="138"/>
    <cellStyle name="40% - Accent3 2" xfId="139"/>
    <cellStyle name="40% - Accent3 2 10" xfId="391"/>
    <cellStyle name="40% - Accent3 2 2" xfId="392"/>
    <cellStyle name="40% - Accent3 2 2 2" xfId="393"/>
    <cellStyle name="40% - Accent3 2 3" xfId="394"/>
    <cellStyle name="40% - Accent3 2 3 2" xfId="395"/>
    <cellStyle name="40% - Accent3 2 4" xfId="396"/>
    <cellStyle name="40% - Accent3 2 5" xfId="397"/>
    <cellStyle name="40% - Accent3 2 6" xfId="398"/>
    <cellStyle name="40% - Accent3 2 7" xfId="399"/>
    <cellStyle name="40% - Accent3 2 8" xfId="400"/>
    <cellStyle name="40% - Accent3 2 9" xfId="401"/>
    <cellStyle name="40% - Accent3 3" xfId="140"/>
    <cellStyle name="40% - Accent3 3 2" xfId="402"/>
    <cellStyle name="40% - Accent3 4" xfId="141"/>
    <cellStyle name="40% - Accent3 4 2" xfId="403"/>
    <cellStyle name="40% - Accent3 5" xfId="142"/>
    <cellStyle name="40% - Accent3 5 2" xfId="404"/>
    <cellStyle name="40% - Accent3 6" xfId="143"/>
    <cellStyle name="40% - Accent3 7" xfId="144"/>
    <cellStyle name="40% - Accent3 8" xfId="145"/>
    <cellStyle name="40% - Accent3 9" xfId="146"/>
    <cellStyle name="40% - Accent4 10" xfId="147"/>
    <cellStyle name="40% - Accent4 11" xfId="148"/>
    <cellStyle name="40% - Accent4 12" xfId="149"/>
    <cellStyle name="40% - Accent4 13" xfId="150"/>
    <cellStyle name="40% - Accent4 14" xfId="151"/>
    <cellStyle name="40% - Accent4 15" xfId="152"/>
    <cellStyle name="40% - Accent4 16" xfId="153"/>
    <cellStyle name="40% - Accent4 17" xfId="154"/>
    <cellStyle name="40% - Accent4 2" xfId="155"/>
    <cellStyle name="40% - Accent4 2 10" xfId="405"/>
    <cellStyle name="40% - Accent4 2 2" xfId="406"/>
    <cellStyle name="40% - Accent4 2 3" xfId="407"/>
    <cellStyle name="40% - Accent4 2 4" xfId="408"/>
    <cellStyle name="40% - Accent4 2 5" xfId="409"/>
    <cellStyle name="40% - Accent4 2 6" xfId="410"/>
    <cellStyle name="40% - Accent4 2 7" xfId="411"/>
    <cellStyle name="40% - Accent4 2 8" xfId="412"/>
    <cellStyle name="40% - Accent4 2 9" xfId="413"/>
    <cellStyle name="40% - Accent4 3" xfId="156"/>
    <cellStyle name="40% - Accent4 3 2" xfId="414"/>
    <cellStyle name="40% - Accent4 4" xfId="157"/>
    <cellStyle name="40% - Accent4 4 2" xfId="415"/>
    <cellStyle name="40% - Accent4 5" xfId="158"/>
    <cellStyle name="40% - Accent4 5 2" xfId="416"/>
    <cellStyle name="40% - Accent4 6" xfId="159"/>
    <cellStyle name="40% - Accent4 7" xfId="160"/>
    <cellStyle name="40% - Accent4 8" xfId="161"/>
    <cellStyle name="40% - Accent4 9" xfId="162"/>
    <cellStyle name="40% - Accent5 10" xfId="163"/>
    <cellStyle name="40% - Accent5 11" xfId="164"/>
    <cellStyle name="40% - Accent5 12" xfId="165"/>
    <cellStyle name="40% - Accent5 13" xfId="166"/>
    <cellStyle name="40% - Accent5 14" xfId="167"/>
    <cellStyle name="40% - Accent5 15" xfId="168"/>
    <cellStyle name="40% - Accent5 16" xfId="169"/>
    <cellStyle name="40% - Accent5 17" xfId="170"/>
    <cellStyle name="40% - Accent5 2" xfId="171"/>
    <cellStyle name="40% - Accent5 2 10" xfId="417"/>
    <cellStyle name="40% - Accent5 2 2" xfId="418"/>
    <cellStyle name="40% - Accent5 2 3" xfId="419"/>
    <cellStyle name="40% - Accent5 2 4" xfId="420"/>
    <cellStyle name="40% - Accent5 2 5" xfId="421"/>
    <cellStyle name="40% - Accent5 2 6" xfId="422"/>
    <cellStyle name="40% - Accent5 2 7" xfId="423"/>
    <cellStyle name="40% - Accent5 2 8" xfId="424"/>
    <cellStyle name="40% - Accent5 2 9" xfId="425"/>
    <cellStyle name="40% - Accent5 3" xfId="172"/>
    <cellStyle name="40% - Accent5 3 2" xfId="426"/>
    <cellStyle name="40% - Accent5 4" xfId="173"/>
    <cellStyle name="40% - Accent5 4 2" xfId="427"/>
    <cellStyle name="40% - Accent5 5" xfId="174"/>
    <cellStyle name="40% - Accent5 5 2" xfId="428"/>
    <cellStyle name="40% - Accent5 6" xfId="175"/>
    <cellStyle name="40% - Accent5 7" xfId="176"/>
    <cellStyle name="40% - Accent5 8" xfId="177"/>
    <cellStyle name="40% - Accent5 9" xfId="178"/>
    <cellStyle name="40% - Accent6 10" xfId="179"/>
    <cellStyle name="40% - Accent6 11" xfId="180"/>
    <cellStyle name="40% - Accent6 12" xfId="181"/>
    <cellStyle name="40% - Accent6 13" xfId="182"/>
    <cellStyle name="40% - Accent6 14" xfId="183"/>
    <cellStyle name="40% - Accent6 15" xfId="184"/>
    <cellStyle name="40% - Accent6 16" xfId="185"/>
    <cellStyle name="40% - Accent6 17" xfId="186"/>
    <cellStyle name="40% - Accent6 2" xfId="187"/>
    <cellStyle name="40% - Accent6 2 10" xfId="429"/>
    <cellStyle name="40% - Accent6 2 2" xfId="430"/>
    <cellStyle name="40% - Accent6 2 3" xfId="431"/>
    <cellStyle name="40% - Accent6 2 4" xfId="432"/>
    <cellStyle name="40% - Accent6 2 5" xfId="433"/>
    <cellStyle name="40% - Accent6 2 6" xfId="434"/>
    <cellStyle name="40% - Accent6 2 7" xfId="435"/>
    <cellStyle name="40% - Accent6 2 8" xfId="436"/>
    <cellStyle name="40% - Accent6 2 9" xfId="437"/>
    <cellStyle name="40% - Accent6 3" xfId="188"/>
    <cellStyle name="40% - Accent6 3 2" xfId="438"/>
    <cellStyle name="40% - Accent6 4" xfId="189"/>
    <cellStyle name="40% - Accent6 4 2" xfId="439"/>
    <cellStyle name="40% - Accent6 5" xfId="190"/>
    <cellStyle name="40% - Accent6 5 2" xfId="440"/>
    <cellStyle name="40% - Accent6 6" xfId="191"/>
    <cellStyle name="40% - Accent6 7" xfId="192"/>
    <cellStyle name="40% - Accent6 8" xfId="193"/>
    <cellStyle name="40% - Accent6 9" xfId="194"/>
    <cellStyle name="60 % - Accent1" xfId="441"/>
    <cellStyle name="60 % - Accent2" xfId="442"/>
    <cellStyle name="60 % - Accent3" xfId="443"/>
    <cellStyle name="60 % - Accent4" xfId="444"/>
    <cellStyle name="60 % - Accent5" xfId="445"/>
    <cellStyle name="60 % - Accent6" xfId="446"/>
    <cellStyle name="60% - Accent1 2" xfId="447"/>
    <cellStyle name="60% - Accent1 2 10" xfId="448"/>
    <cellStyle name="60% - Accent1 2 2" xfId="449"/>
    <cellStyle name="60% - Accent1 2 3" xfId="450"/>
    <cellStyle name="60% - Accent1 2 4" xfId="451"/>
    <cellStyle name="60% - Accent1 2 5" xfId="452"/>
    <cellStyle name="60% - Accent1 2 6" xfId="453"/>
    <cellStyle name="60% - Accent1 2 7" xfId="454"/>
    <cellStyle name="60% - Accent1 2 8" xfId="455"/>
    <cellStyle name="60% - Accent1 2 9" xfId="456"/>
    <cellStyle name="60% - Accent1 3" xfId="457"/>
    <cellStyle name="60% - Accent1 3 2" xfId="458"/>
    <cellStyle name="60% - Accent1 4" xfId="459"/>
    <cellStyle name="60% - Accent1 4 2" xfId="460"/>
    <cellStyle name="60% - Accent1 5" xfId="461"/>
    <cellStyle name="60% - Accent1 5 2" xfId="462"/>
    <cellStyle name="60% - Accent1 6" xfId="463"/>
    <cellStyle name="60% - Accent2 2" xfId="464"/>
    <cellStyle name="60% - Accent2 2 10" xfId="465"/>
    <cellStyle name="60% - Accent2 2 2" xfId="466"/>
    <cellStyle name="60% - Accent2 2 3" xfId="467"/>
    <cellStyle name="60% - Accent2 2 4" xfId="468"/>
    <cellStyle name="60% - Accent2 2 5" xfId="469"/>
    <cellStyle name="60% - Accent2 2 6" xfId="470"/>
    <cellStyle name="60% - Accent2 2 7" xfId="471"/>
    <cellStyle name="60% - Accent2 2 8" xfId="472"/>
    <cellStyle name="60% - Accent2 2 9" xfId="473"/>
    <cellStyle name="60% - Accent2 3" xfId="474"/>
    <cellStyle name="60% - Accent2 3 2" xfId="475"/>
    <cellStyle name="60% - Accent2 4" xfId="476"/>
    <cellStyle name="60% - Accent2 4 2" xfId="477"/>
    <cellStyle name="60% - Accent2 5" xfId="478"/>
    <cellStyle name="60% - Accent2 5 2" xfId="479"/>
    <cellStyle name="60% - Accent2 6" xfId="480"/>
    <cellStyle name="60% - Accent3 2" xfId="481"/>
    <cellStyle name="60% - Accent3 2 10" xfId="482"/>
    <cellStyle name="60% - Accent3 2 2" xfId="483"/>
    <cellStyle name="60% - Accent3 2 3" xfId="484"/>
    <cellStyle name="60% - Accent3 2 4" xfId="485"/>
    <cellStyle name="60% - Accent3 2 5" xfId="486"/>
    <cellStyle name="60% - Accent3 2 6" xfId="487"/>
    <cellStyle name="60% - Accent3 2 7" xfId="488"/>
    <cellStyle name="60% - Accent3 2 8" xfId="489"/>
    <cellStyle name="60% - Accent3 2 9" xfId="490"/>
    <cellStyle name="60% - Accent3 3" xfId="491"/>
    <cellStyle name="60% - Accent3 3 2" xfId="492"/>
    <cellStyle name="60% - Accent3 4" xfId="493"/>
    <cellStyle name="60% - Accent3 4 2" xfId="494"/>
    <cellStyle name="60% - Accent3 5" xfId="495"/>
    <cellStyle name="60% - Accent3 5 2" xfId="496"/>
    <cellStyle name="60% - Accent3 6" xfId="497"/>
    <cellStyle name="60% - Accent4 2" xfId="498"/>
    <cellStyle name="60% - Accent4 2 10" xfId="499"/>
    <cellStyle name="60% - Accent4 2 2" xfId="500"/>
    <cellStyle name="60% - Accent4 2 3" xfId="501"/>
    <cellStyle name="60% - Accent4 2 4" xfId="502"/>
    <cellStyle name="60% - Accent4 2 5" xfId="503"/>
    <cellStyle name="60% - Accent4 2 6" xfId="504"/>
    <cellStyle name="60% - Accent4 2 7" xfId="505"/>
    <cellStyle name="60% - Accent4 2 8" xfId="506"/>
    <cellStyle name="60% - Accent4 2 9" xfId="507"/>
    <cellStyle name="60% - Accent4 3" xfId="508"/>
    <cellStyle name="60% - Accent4 3 2" xfId="509"/>
    <cellStyle name="60% - Accent4 4" xfId="510"/>
    <cellStyle name="60% - Accent4 4 2" xfId="511"/>
    <cellStyle name="60% - Accent4 5" xfId="512"/>
    <cellStyle name="60% - Accent4 5 2" xfId="513"/>
    <cellStyle name="60% - Accent4 6" xfId="514"/>
    <cellStyle name="60% - Accent5 2" xfId="515"/>
    <cellStyle name="60% - Accent5 2 10" xfId="516"/>
    <cellStyle name="60% - Accent5 2 2" xfId="517"/>
    <cellStyle name="60% - Accent5 2 3" xfId="518"/>
    <cellStyle name="60% - Accent5 2 4" xfId="519"/>
    <cellStyle name="60% - Accent5 2 5" xfId="520"/>
    <cellStyle name="60% - Accent5 2 6" xfId="521"/>
    <cellStyle name="60% - Accent5 2 7" xfId="522"/>
    <cellStyle name="60% - Accent5 2 8" xfId="523"/>
    <cellStyle name="60% - Accent5 2 9" xfId="524"/>
    <cellStyle name="60% - Accent5 3" xfId="525"/>
    <cellStyle name="60% - Accent5 3 2" xfId="526"/>
    <cellStyle name="60% - Accent5 4" xfId="527"/>
    <cellStyle name="60% - Accent5 4 2" xfId="528"/>
    <cellStyle name="60% - Accent5 5" xfId="529"/>
    <cellStyle name="60% - Accent5 5 2" xfId="530"/>
    <cellStyle name="60% - Accent5 6" xfId="531"/>
    <cellStyle name="60% - Accent6 2" xfId="532"/>
    <cellStyle name="60% - Accent6 2 10" xfId="533"/>
    <cellStyle name="60% - Accent6 2 2" xfId="534"/>
    <cellStyle name="60% - Accent6 2 3" xfId="535"/>
    <cellStyle name="60% - Accent6 2 4" xfId="536"/>
    <cellStyle name="60% - Accent6 2 5" xfId="537"/>
    <cellStyle name="60% - Accent6 2 6" xfId="538"/>
    <cellStyle name="60% - Accent6 2 7" xfId="539"/>
    <cellStyle name="60% - Accent6 2 8" xfId="540"/>
    <cellStyle name="60% - Accent6 2 9" xfId="541"/>
    <cellStyle name="60% - Accent6 3" xfId="542"/>
    <cellStyle name="60% - Accent6 3 2" xfId="543"/>
    <cellStyle name="60% - Accent6 4" xfId="544"/>
    <cellStyle name="60% - Accent6 4 2" xfId="545"/>
    <cellStyle name="60% - Accent6 5" xfId="546"/>
    <cellStyle name="60% - Accent6 5 2" xfId="547"/>
    <cellStyle name="60% - Accent6 6" xfId="548"/>
    <cellStyle name="75" xfId="549"/>
    <cellStyle name="75 2" xfId="550"/>
    <cellStyle name="Accent1 - 20%" xfId="551"/>
    <cellStyle name="Accent1 - 20% 10" xfId="552"/>
    <cellStyle name="Accent1 - 20% 11" xfId="553"/>
    <cellStyle name="Accent1 - 20% 12" xfId="554"/>
    <cellStyle name="Accent1 - 20% 13" xfId="555"/>
    <cellStyle name="Accent1 - 20% 14" xfId="556"/>
    <cellStyle name="Accent1 - 20% 15" xfId="557"/>
    <cellStyle name="Accent1 - 20% 16" xfId="558"/>
    <cellStyle name="Accent1 - 20% 17" xfId="559"/>
    <cellStyle name="Accent1 - 20% 18" xfId="560"/>
    <cellStyle name="Accent1 - 20% 19" xfId="561"/>
    <cellStyle name="Accent1 - 20% 2" xfId="562"/>
    <cellStyle name="Accent1 - 20% 20" xfId="563"/>
    <cellStyle name="Accent1 - 20% 21" xfId="564"/>
    <cellStyle name="Accent1 - 20% 22" xfId="565"/>
    <cellStyle name="Accent1 - 20% 3" xfId="566"/>
    <cellStyle name="Accent1 - 20% 4" xfId="567"/>
    <cellStyle name="Accent1 - 20% 5" xfId="568"/>
    <cellStyle name="Accent1 - 20% 6" xfId="569"/>
    <cellStyle name="Accent1 - 20% 7" xfId="570"/>
    <cellStyle name="Accent1 - 20% 8" xfId="571"/>
    <cellStyle name="Accent1 - 20% 9" xfId="572"/>
    <cellStyle name="Accent1 - 40%" xfId="573"/>
    <cellStyle name="Accent1 - 40% 10" xfId="574"/>
    <cellStyle name="Accent1 - 40% 11" xfId="575"/>
    <cellStyle name="Accent1 - 40% 12" xfId="576"/>
    <cellStyle name="Accent1 - 40% 13" xfId="577"/>
    <cellStyle name="Accent1 - 40% 14" xfId="578"/>
    <cellStyle name="Accent1 - 40% 15" xfId="579"/>
    <cellStyle name="Accent1 - 40% 16" xfId="580"/>
    <cellStyle name="Accent1 - 40% 17" xfId="581"/>
    <cellStyle name="Accent1 - 40% 18" xfId="582"/>
    <cellStyle name="Accent1 - 40% 19" xfId="583"/>
    <cellStyle name="Accent1 - 40% 2" xfId="584"/>
    <cellStyle name="Accent1 - 40% 20" xfId="585"/>
    <cellStyle name="Accent1 - 40% 21" xfId="586"/>
    <cellStyle name="Accent1 - 40% 22" xfId="587"/>
    <cellStyle name="Accent1 - 40% 3" xfId="588"/>
    <cellStyle name="Accent1 - 40% 4" xfId="589"/>
    <cellStyle name="Accent1 - 40% 5" xfId="590"/>
    <cellStyle name="Accent1 - 40% 6" xfId="591"/>
    <cellStyle name="Accent1 - 40% 7" xfId="592"/>
    <cellStyle name="Accent1 - 40% 8" xfId="593"/>
    <cellStyle name="Accent1 - 40% 9" xfId="594"/>
    <cellStyle name="Accent1 - 60%" xfId="595"/>
    <cellStyle name="Accent1 - 60% 2" xfId="596"/>
    <cellStyle name="Accent1 2" xfId="597"/>
    <cellStyle name="Accent1 2 10" xfId="598"/>
    <cellStyle name="Accent1 2 2" xfId="599"/>
    <cellStyle name="Accent1 2 3" xfId="600"/>
    <cellStyle name="Accent1 2 4" xfId="601"/>
    <cellStyle name="Accent1 2 5" xfId="602"/>
    <cellStyle name="Accent1 2 6" xfId="603"/>
    <cellStyle name="Accent1 2 7" xfId="604"/>
    <cellStyle name="Accent1 2 8" xfId="605"/>
    <cellStyle name="Accent1 2 9" xfId="606"/>
    <cellStyle name="Accent1 3" xfId="607"/>
    <cellStyle name="Accent1 3 2" xfId="608"/>
    <cellStyle name="Accent1 4" xfId="609"/>
    <cellStyle name="Accent1 4 2" xfId="610"/>
    <cellStyle name="Accent1 5" xfId="611"/>
    <cellStyle name="Accent1 5 2" xfId="612"/>
    <cellStyle name="Accent1 6" xfId="613"/>
    <cellStyle name="Accent2 - 20%" xfId="614"/>
    <cellStyle name="Accent2 - 20% 10" xfId="615"/>
    <cellStyle name="Accent2 - 20% 11" xfId="616"/>
    <cellStyle name="Accent2 - 20% 12" xfId="617"/>
    <cellStyle name="Accent2 - 20% 13" xfId="618"/>
    <cellStyle name="Accent2 - 20% 14" xfId="619"/>
    <cellStyle name="Accent2 - 20% 15" xfId="620"/>
    <cellStyle name="Accent2 - 20% 16" xfId="621"/>
    <cellStyle name="Accent2 - 20% 17" xfId="622"/>
    <cellStyle name="Accent2 - 20% 18" xfId="623"/>
    <cellStyle name="Accent2 - 20% 19" xfId="624"/>
    <cellStyle name="Accent2 - 20% 2" xfId="625"/>
    <cellStyle name="Accent2 - 20% 20" xfId="626"/>
    <cellStyle name="Accent2 - 20% 21" xfId="627"/>
    <cellStyle name="Accent2 - 20% 22" xfId="628"/>
    <cellStyle name="Accent2 - 20% 3" xfId="629"/>
    <cellStyle name="Accent2 - 20% 4" xfId="630"/>
    <cellStyle name="Accent2 - 20% 5" xfId="631"/>
    <cellStyle name="Accent2 - 20% 6" xfId="632"/>
    <cellStyle name="Accent2 - 20% 7" xfId="633"/>
    <cellStyle name="Accent2 - 20% 8" xfId="634"/>
    <cellStyle name="Accent2 - 20% 9" xfId="635"/>
    <cellStyle name="Accent2 - 40%" xfId="636"/>
    <cellStyle name="Accent2 - 40% 10" xfId="637"/>
    <cellStyle name="Accent2 - 40% 11" xfId="638"/>
    <cellStyle name="Accent2 - 40% 12" xfId="639"/>
    <cellStyle name="Accent2 - 40% 13" xfId="640"/>
    <cellStyle name="Accent2 - 40% 14" xfId="641"/>
    <cellStyle name="Accent2 - 40% 15" xfId="642"/>
    <cellStyle name="Accent2 - 40% 16" xfId="643"/>
    <cellStyle name="Accent2 - 40% 17" xfId="644"/>
    <cellStyle name="Accent2 - 40% 18" xfId="645"/>
    <cellStyle name="Accent2 - 40% 19" xfId="646"/>
    <cellStyle name="Accent2 - 40% 2" xfId="647"/>
    <cellStyle name="Accent2 - 40% 20" xfId="648"/>
    <cellStyle name="Accent2 - 40% 21" xfId="649"/>
    <cellStyle name="Accent2 - 40% 22" xfId="650"/>
    <cellStyle name="Accent2 - 40% 3" xfId="651"/>
    <cellStyle name="Accent2 - 40% 4" xfId="652"/>
    <cellStyle name="Accent2 - 40% 5" xfId="653"/>
    <cellStyle name="Accent2 - 40% 6" xfId="654"/>
    <cellStyle name="Accent2 - 40% 7" xfId="655"/>
    <cellStyle name="Accent2 - 40% 8" xfId="656"/>
    <cellStyle name="Accent2 - 40% 9" xfId="657"/>
    <cellStyle name="Accent2 - 60%" xfId="658"/>
    <cellStyle name="Accent2 - 60% 2" xfId="659"/>
    <cellStyle name="Accent2 2" xfId="660"/>
    <cellStyle name="Accent2 2 10" xfId="661"/>
    <cellStyle name="Accent2 2 2" xfId="662"/>
    <cellStyle name="Accent2 2 3" xfId="663"/>
    <cellStyle name="Accent2 2 4" xfId="664"/>
    <cellStyle name="Accent2 2 5" xfId="665"/>
    <cellStyle name="Accent2 2 6" xfId="666"/>
    <cellStyle name="Accent2 2 7" xfId="667"/>
    <cellStyle name="Accent2 2 8" xfId="668"/>
    <cellStyle name="Accent2 2 9" xfId="669"/>
    <cellStyle name="Accent2 3" xfId="670"/>
    <cellStyle name="Accent2 3 2" xfId="671"/>
    <cellStyle name="Accent2 4" xfId="672"/>
    <cellStyle name="Accent2 4 2" xfId="673"/>
    <cellStyle name="Accent2 5" xfId="674"/>
    <cellStyle name="Accent2 5 2" xfId="675"/>
    <cellStyle name="Accent2 6" xfId="676"/>
    <cellStyle name="Accent3 - 20%" xfId="677"/>
    <cellStyle name="Accent3 - 20% 10" xfId="678"/>
    <cellStyle name="Accent3 - 20% 11" xfId="679"/>
    <cellStyle name="Accent3 - 20% 12" xfId="680"/>
    <cellStyle name="Accent3 - 20% 13" xfId="681"/>
    <cellStyle name="Accent3 - 20% 14" xfId="682"/>
    <cellStyle name="Accent3 - 20% 15" xfId="683"/>
    <cellStyle name="Accent3 - 20% 16" xfId="684"/>
    <cellStyle name="Accent3 - 20% 17" xfId="685"/>
    <cellStyle name="Accent3 - 20% 18" xfId="686"/>
    <cellStyle name="Accent3 - 20% 19" xfId="687"/>
    <cellStyle name="Accent3 - 20% 2" xfId="688"/>
    <cellStyle name="Accent3 - 20% 20" xfId="689"/>
    <cellStyle name="Accent3 - 20% 21" xfId="690"/>
    <cellStyle name="Accent3 - 20% 22" xfId="691"/>
    <cellStyle name="Accent3 - 20% 3" xfId="692"/>
    <cellStyle name="Accent3 - 20% 4" xfId="693"/>
    <cellStyle name="Accent3 - 20% 5" xfId="694"/>
    <cellStyle name="Accent3 - 20% 6" xfId="695"/>
    <cellStyle name="Accent3 - 20% 7" xfId="696"/>
    <cellStyle name="Accent3 - 20% 8" xfId="697"/>
    <cellStyle name="Accent3 - 20% 9" xfId="698"/>
    <cellStyle name="Accent3 - 40%" xfId="699"/>
    <cellStyle name="Accent3 - 40% 10" xfId="700"/>
    <cellStyle name="Accent3 - 40% 11" xfId="701"/>
    <cellStyle name="Accent3 - 40% 12" xfId="702"/>
    <cellStyle name="Accent3 - 40% 13" xfId="703"/>
    <cellStyle name="Accent3 - 40% 14" xfId="704"/>
    <cellStyle name="Accent3 - 40% 15" xfId="705"/>
    <cellStyle name="Accent3 - 40% 16" xfId="706"/>
    <cellStyle name="Accent3 - 40% 17" xfId="707"/>
    <cellStyle name="Accent3 - 40% 18" xfId="708"/>
    <cellStyle name="Accent3 - 40% 19" xfId="709"/>
    <cellStyle name="Accent3 - 40% 2" xfId="710"/>
    <cellStyle name="Accent3 - 40% 20" xfId="711"/>
    <cellStyle name="Accent3 - 40% 21" xfId="712"/>
    <cellStyle name="Accent3 - 40% 22" xfId="713"/>
    <cellStyle name="Accent3 - 40% 3" xfId="714"/>
    <cellStyle name="Accent3 - 40% 4" xfId="715"/>
    <cellStyle name="Accent3 - 40% 5" xfId="716"/>
    <cellStyle name="Accent3 - 40% 6" xfId="717"/>
    <cellStyle name="Accent3 - 40% 7" xfId="718"/>
    <cellStyle name="Accent3 - 40% 8" xfId="719"/>
    <cellStyle name="Accent3 - 40% 9" xfId="720"/>
    <cellStyle name="Accent3 - 60%" xfId="721"/>
    <cellStyle name="Accent3 - 60% 2" xfId="722"/>
    <cellStyle name="Accent3 2" xfId="723"/>
    <cellStyle name="Accent3 2 10" xfId="724"/>
    <cellStyle name="Accent3 2 2" xfId="725"/>
    <cellStyle name="Accent3 2 3" xfId="726"/>
    <cellStyle name="Accent3 2 4" xfId="727"/>
    <cellStyle name="Accent3 2 5" xfId="728"/>
    <cellStyle name="Accent3 2 6" xfId="729"/>
    <cellStyle name="Accent3 2 7" xfId="730"/>
    <cellStyle name="Accent3 2 8" xfId="731"/>
    <cellStyle name="Accent3 2 9" xfId="732"/>
    <cellStyle name="Accent3 3" xfId="733"/>
    <cellStyle name="Accent3 3 2" xfId="734"/>
    <cellStyle name="Accent3 4" xfId="735"/>
    <cellStyle name="Accent3 4 2" xfId="736"/>
    <cellStyle name="Accent3 5" xfId="737"/>
    <cellStyle name="Accent3 5 2" xfId="738"/>
    <cellStyle name="Accent3 6" xfId="739"/>
    <cellStyle name="Accent4 - 20%" xfId="740"/>
    <cellStyle name="Accent4 - 20% 10" xfId="741"/>
    <cellStyle name="Accent4 - 20% 11" xfId="742"/>
    <cellStyle name="Accent4 - 20% 12" xfId="743"/>
    <cellStyle name="Accent4 - 20% 13" xfId="744"/>
    <cellStyle name="Accent4 - 20% 14" xfId="745"/>
    <cellStyle name="Accent4 - 20% 15" xfId="746"/>
    <cellStyle name="Accent4 - 20% 16" xfId="747"/>
    <cellStyle name="Accent4 - 20% 17" xfId="748"/>
    <cellStyle name="Accent4 - 20% 18" xfId="749"/>
    <cellStyle name="Accent4 - 20% 19" xfId="750"/>
    <cellStyle name="Accent4 - 20% 2" xfId="751"/>
    <cellStyle name="Accent4 - 20% 20" xfId="752"/>
    <cellStyle name="Accent4 - 20% 21" xfId="753"/>
    <cellStyle name="Accent4 - 20% 22" xfId="754"/>
    <cellStyle name="Accent4 - 20% 3" xfId="755"/>
    <cellStyle name="Accent4 - 20% 4" xfId="756"/>
    <cellStyle name="Accent4 - 20% 5" xfId="757"/>
    <cellStyle name="Accent4 - 20% 6" xfId="758"/>
    <cellStyle name="Accent4 - 20% 7" xfId="759"/>
    <cellStyle name="Accent4 - 20% 8" xfId="760"/>
    <cellStyle name="Accent4 - 20% 9" xfId="761"/>
    <cellStyle name="Accent4 - 40%" xfId="762"/>
    <cellStyle name="Accent4 - 40% 10" xfId="763"/>
    <cellStyle name="Accent4 - 40% 11" xfId="764"/>
    <cellStyle name="Accent4 - 40% 12" xfId="765"/>
    <cellStyle name="Accent4 - 40% 13" xfId="766"/>
    <cellStyle name="Accent4 - 40% 14" xfId="767"/>
    <cellStyle name="Accent4 - 40% 15" xfId="768"/>
    <cellStyle name="Accent4 - 40% 16" xfId="769"/>
    <cellStyle name="Accent4 - 40% 17" xfId="770"/>
    <cellStyle name="Accent4 - 40% 18" xfId="771"/>
    <cellStyle name="Accent4 - 40% 19" xfId="772"/>
    <cellStyle name="Accent4 - 40% 2" xfId="773"/>
    <cellStyle name="Accent4 - 40% 20" xfId="774"/>
    <cellStyle name="Accent4 - 40% 21" xfId="775"/>
    <cellStyle name="Accent4 - 40% 22" xfId="776"/>
    <cellStyle name="Accent4 - 40% 3" xfId="777"/>
    <cellStyle name="Accent4 - 40% 4" xfId="778"/>
    <cellStyle name="Accent4 - 40% 5" xfId="779"/>
    <cellStyle name="Accent4 - 40% 6" xfId="780"/>
    <cellStyle name="Accent4 - 40% 7" xfId="781"/>
    <cellStyle name="Accent4 - 40% 8" xfId="782"/>
    <cellStyle name="Accent4 - 40% 9" xfId="783"/>
    <cellStyle name="Accent4 - 60%" xfId="784"/>
    <cellStyle name="Accent4 - 60% 2" xfId="785"/>
    <cellStyle name="Accent4 2" xfId="786"/>
    <cellStyle name="Accent4 2 10" xfId="787"/>
    <cellStyle name="Accent4 2 2" xfId="788"/>
    <cellStyle name="Accent4 2 3" xfId="789"/>
    <cellStyle name="Accent4 2 4" xfId="790"/>
    <cellStyle name="Accent4 2 5" xfId="791"/>
    <cellStyle name="Accent4 2 6" xfId="792"/>
    <cellStyle name="Accent4 2 7" xfId="793"/>
    <cellStyle name="Accent4 2 8" xfId="794"/>
    <cellStyle name="Accent4 2 9" xfId="795"/>
    <cellStyle name="Accent4 3" xfId="796"/>
    <cellStyle name="Accent4 3 2" xfId="797"/>
    <cellStyle name="Accent4 4" xfId="798"/>
    <cellStyle name="Accent4 4 2" xfId="799"/>
    <cellStyle name="Accent4 5" xfId="800"/>
    <cellStyle name="Accent4 5 2" xfId="801"/>
    <cellStyle name="Accent4 6" xfId="802"/>
    <cellStyle name="Accent5" xfId="2" builtinId="45"/>
    <cellStyle name="Accent5 - 20%" xfId="803"/>
    <cellStyle name="Accent5 - 20% 10" xfId="804"/>
    <cellStyle name="Accent5 - 20% 11" xfId="805"/>
    <cellStyle name="Accent5 - 20% 12" xfId="806"/>
    <cellStyle name="Accent5 - 20% 13" xfId="807"/>
    <cellStyle name="Accent5 - 20% 14" xfId="808"/>
    <cellStyle name="Accent5 - 20% 15" xfId="809"/>
    <cellStyle name="Accent5 - 20% 16" xfId="810"/>
    <cellStyle name="Accent5 - 20% 17" xfId="811"/>
    <cellStyle name="Accent5 - 20% 18" xfId="812"/>
    <cellStyle name="Accent5 - 20% 19" xfId="813"/>
    <cellStyle name="Accent5 - 20% 2" xfId="814"/>
    <cellStyle name="Accent5 - 20% 20" xfId="815"/>
    <cellStyle name="Accent5 - 20% 21" xfId="816"/>
    <cellStyle name="Accent5 - 20% 22" xfId="817"/>
    <cellStyle name="Accent5 - 20% 3" xfId="818"/>
    <cellStyle name="Accent5 - 20% 4" xfId="819"/>
    <cellStyle name="Accent5 - 20% 5" xfId="820"/>
    <cellStyle name="Accent5 - 20% 6" xfId="821"/>
    <cellStyle name="Accent5 - 20% 7" xfId="822"/>
    <cellStyle name="Accent5 - 20% 8" xfId="823"/>
    <cellStyle name="Accent5 - 20% 9" xfId="824"/>
    <cellStyle name="Accent5 - 40%" xfId="825"/>
    <cellStyle name="Accent5 - 40% 10" xfId="826"/>
    <cellStyle name="Accent5 - 40% 11" xfId="827"/>
    <cellStyle name="Accent5 - 40% 12" xfId="828"/>
    <cellStyle name="Accent5 - 40% 13" xfId="829"/>
    <cellStyle name="Accent5 - 40% 14" xfId="830"/>
    <cellStyle name="Accent5 - 40% 15" xfId="831"/>
    <cellStyle name="Accent5 - 40% 16" xfId="832"/>
    <cellStyle name="Accent5 - 40% 17" xfId="833"/>
    <cellStyle name="Accent5 - 40% 18" xfId="834"/>
    <cellStyle name="Accent5 - 40% 19" xfId="835"/>
    <cellStyle name="Accent5 - 40% 2" xfId="836"/>
    <cellStyle name="Accent5 - 40% 20" xfId="837"/>
    <cellStyle name="Accent5 - 40% 21" xfId="838"/>
    <cellStyle name="Accent5 - 40% 22" xfId="839"/>
    <cellStyle name="Accent5 - 40% 3" xfId="840"/>
    <cellStyle name="Accent5 - 40% 4" xfId="841"/>
    <cellStyle name="Accent5 - 40% 5" xfId="842"/>
    <cellStyle name="Accent5 - 40% 6" xfId="843"/>
    <cellStyle name="Accent5 - 40% 7" xfId="844"/>
    <cellStyle name="Accent5 - 40% 8" xfId="845"/>
    <cellStyle name="Accent5 - 40% 9" xfId="846"/>
    <cellStyle name="Accent5 - 60%" xfId="847"/>
    <cellStyle name="Accent5 - 60% 2" xfId="848"/>
    <cellStyle name="Accent5 2" xfId="849"/>
    <cellStyle name="Accent5 2 10" xfId="850"/>
    <cellStyle name="Accent5 2 2" xfId="851"/>
    <cellStyle name="Accent5 2 3" xfId="852"/>
    <cellStyle name="Accent5 2 4" xfId="853"/>
    <cellStyle name="Accent5 2 5" xfId="854"/>
    <cellStyle name="Accent5 2 6" xfId="855"/>
    <cellStyle name="Accent5 2 7" xfId="856"/>
    <cellStyle name="Accent5 2 8" xfId="857"/>
    <cellStyle name="Accent5 2 9" xfId="858"/>
    <cellStyle name="Accent5 3" xfId="859"/>
    <cellStyle name="Accent5 3 2" xfId="860"/>
    <cellStyle name="Accent5 4" xfId="861"/>
    <cellStyle name="Accent5 4 2" xfId="862"/>
    <cellStyle name="Accent5 5" xfId="863"/>
    <cellStyle name="Accent5 5 2" xfId="864"/>
    <cellStyle name="Accent5 6" xfId="865"/>
    <cellStyle name="Accent6 - 20%" xfId="866"/>
    <cellStyle name="Accent6 - 20% 10" xfId="867"/>
    <cellStyle name="Accent6 - 20% 11" xfId="868"/>
    <cellStyle name="Accent6 - 20% 12" xfId="869"/>
    <cellStyle name="Accent6 - 20% 13" xfId="870"/>
    <cellStyle name="Accent6 - 20% 14" xfId="871"/>
    <cellStyle name="Accent6 - 20% 15" xfId="872"/>
    <cellStyle name="Accent6 - 20% 16" xfId="873"/>
    <cellStyle name="Accent6 - 20% 17" xfId="874"/>
    <cellStyle name="Accent6 - 20% 18" xfId="875"/>
    <cellStyle name="Accent6 - 20% 19" xfId="876"/>
    <cellStyle name="Accent6 - 20% 2" xfId="877"/>
    <cellStyle name="Accent6 - 20% 20" xfId="878"/>
    <cellStyle name="Accent6 - 20% 21" xfId="879"/>
    <cellStyle name="Accent6 - 20% 22" xfId="880"/>
    <cellStyle name="Accent6 - 20% 3" xfId="881"/>
    <cellStyle name="Accent6 - 20% 4" xfId="882"/>
    <cellStyle name="Accent6 - 20% 5" xfId="883"/>
    <cellStyle name="Accent6 - 20% 6" xfId="884"/>
    <cellStyle name="Accent6 - 20% 7" xfId="885"/>
    <cellStyle name="Accent6 - 20% 8" xfId="886"/>
    <cellStyle name="Accent6 - 20% 9" xfId="887"/>
    <cellStyle name="Accent6 - 40%" xfId="888"/>
    <cellStyle name="Accent6 - 40% 10" xfId="889"/>
    <cellStyle name="Accent6 - 40% 11" xfId="890"/>
    <cellStyle name="Accent6 - 40% 12" xfId="891"/>
    <cellStyle name="Accent6 - 40% 13" xfId="892"/>
    <cellStyle name="Accent6 - 40% 14" xfId="893"/>
    <cellStyle name="Accent6 - 40% 15" xfId="894"/>
    <cellStyle name="Accent6 - 40% 16" xfId="895"/>
    <cellStyle name="Accent6 - 40% 17" xfId="896"/>
    <cellStyle name="Accent6 - 40% 18" xfId="897"/>
    <cellStyle name="Accent6 - 40% 19" xfId="898"/>
    <cellStyle name="Accent6 - 40% 2" xfId="899"/>
    <cellStyle name="Accent6 - 40% 20" xfId="900"/>
    <cellStyle name="Accent6 - 40% 21" xfId="901"/>
    <cellStyle name="Accent6 - 40% 22" xfId="902"/>
    <cellStyle name="Accent6 - 40% 3" xfId="903"/>
    <cellStyle name="Accent6 - 40% 4" xfId="904"/>
    <cellStyle name="Accent6 - 40% 5" xfId="905"/>
    <cellStyle name="Accent6 - 40% 6" xfId="906"/>
    <cellStyle name="Accent6 - 40% 7" xfId="907"/>
    <cellStyle name="Accent6 - 40% 8" xfId="908"/>
    <cellStyle name="Accent6 - 40% 9" xfId="909"/>
    <cellStyle name="Accent6 - 60%" xfId="910"/>
    <cellStyle name="Accent6 - 60% 2" xfId="911"/>
    <cellStyle name="Accent6 2" xfId="912"/>
    <cellStyle name="Accent6 2 10" xfId="913"/>
    <cellStyle name="Accent6 2 2" xfId="914"/>
    <cellStyle name="Accent6 2 3" xfId="915"/>
    <cellStyle name="Accent6 2 4" xfId="916"/>
    <cellStyle name="Accent6 2 5" xfId="917"/>
    <cellStyle name="Accent6 2 6" xfId="918"/>
    <cellStyle name="Accent6 2 7" xfId="919"/>
    <cellStyle name="Accent6 2 8" xfId="920"/>
    <cellStyle name="Accent6 2 9" xfId="921"/>
    <cellStyle name="Accent6 3" xfId="922"/>
    <cellStyle name="Accent6 3 2" xfId="923"/>
    <cellStyle name="Accent6 4" xfId="924"/>
    <cellStyle name="Accent6 4 2" xfId="925"/>
    <cellStyle name="Accent6 5" xfId="926"/>
    <cellStyle name="Accent6 5 2" xfId="927"/>
    <cellStyle name="Accent6 6" xfId="928"/>
    <cellStyle name="ÅëÈ­ [0]_±âÅ¸" xfId="929"/>
    <cellStyle name="ÅëÈ­_±âÅ¸" xfId="930"/>
    <cellStyle name="Arial1 - Style1" xfId="931"/>
    <cellStyle name="Arial1 - Style1 2" xfId="932"/>
    <cellStyle name="Arial1 - Style1 3" xfId="933"/>
    <cellStyle name="Arial1 - Style2" xfId="934"/>
    <cellStyle name="Arial1 - Style2 2" xfId="935"/>
    <cellStyle name="Arial1 - Style2 3" xfId="936"/>
    <cellStyle name="Arial10" xfId="937"/>
    <cellStyle name="Arial10 10" xfId="938"/>
    <cellStyle name="Arial10 11" xfId="939"/>
    <cellStyle name="Arial10 12" xfId="940"/>
    <cellStyle name="Arial10 13" xfId="941"/>
    <cellStyle name="Arial10 14" xfId="942"/>
    <cellStyle name="Arial10 15" xfId="943"/>
    <cellStyle name="Arial10 16" xfId="944"/>
    <cellStyle name="Arial10 17" xfId="945"/>
    <cellStyle name="Arial10 18" xfId="946"/>
    <cellStyle name="Arial10 19" xfId="947"/>
    <cellStyle name="Arial10 2" xfId="948"/>
    <cellStyle name="Arial10 20" xfId="949"/>
    <cellStyle name="Arial10 21" xfId="950"/>
    <cellStyle name="Arial10 22" xfId="951"/>
    <cellStyle name="Arial10 3" xfId="952"/>
    <cellStyle name="Arial10 4" xfId="953"/>
    <cellStyle name="Arial10 5" xfId="954"/>
    <cellStyle name="Arial10 6" xfId="955"/>
    <cellStyle name="Arial10 7" xfId="956"/>
    <cellStyle name="Arial10 8" xfId="957"/>
    <cellStyle name="Arial10 9" xfId="958"/>
    <cellStyle name="ÄÞ¸¶ [0]_±âÅ¸" xfId="959"/>
    <cellStyle name="ÄÞ¸¶_±âÅ¸" xfId="960"/>
    <cellStyle name="Avertissement" xfId="961"/>
    <cellStyle name="b1x" xfId="962"/>
    <cellStyle name="Bad 2" xfId="963"/>
    <cellStyle name="Bad 2 10" xfId="964"/>
    <cellStyle name="Bad 2 2" xfId="965"/>
    <cellStyle name="Bad 2 3" xfId="966"/>
    <cellStyle name="Bad 2 4" xfId="967"/>
    <cellStyle name="Bad 2 5" xfId="968"/>
    <cellStyle name="Bad 2 6" xfId="969"/>
    <cellStyle name="Bad 2 7" xfId="970"/>
    <cellStyle name="Bad 2 8" xfId="971"/>
    <cellStyle name="Bad 2 9" xfId="972"/>
    <cellStyle name="Bad 3" xfId="973"/>
    <cellStyle name="Bad 3 2" xfId="974"/>
    <cellStyle name="Bad 4" xfId="975"/>
    <cellStyle name="Bad 4 2" xfId="976"/>
    <cellStyle name="Bad 5" xfId="977"/>
    <cellStyle name="Bad 5 2" xfId="978"/>
    <cellStyle name="Bad 6" xfId="979"/>
    <cellStyle name="C                      " xfId="980"/>
    <cellStyle name="Ç¥ÁØ_¿¬°£´©°è¿¹»ó" xfId="981"/>
    <cellStyle name="Calcul" xfId="982"/>
    <cellStyle name="Calculation 2" xfId="983"/>
    <cellStyle name="Calculation 2 10" xfId="984"/>
    <cellStyle name="Calculation 2 2" xfId="985"/>
    <cellStyle name="Calculation 2 3" xfId="986"/>
    <cellStyle name="Calculation 2 4" xfId="987"/>
    <cellStyle name="Calculation 2 5" xfId="988"/>
    <cellStyle name="Calculation 2 6" xfId="989"/>
    <cellStyle name="Calculation 2 7" xfId="990"/>
    <cellStyle name="Calculation 2 8" xfId="991"/>
    <cellStyle name="Calculation 2 9" xfId="992"/>
    <cellStyle name="Calculation 3" xfId="993"/>
    <cellStyle name="Calculation 3 2" xfId="994"/>
    <cellStyle name="Calculation 4" xfId="995"/>
    <cellStyle name="Calculation 4 2" xfId="996"/>
    <cellStyle name="Calculation 5" xfId="997"/>
    <cellStyle name="Calculation 5 2" xfId="998"/>
    <cellStyle name="Calculation 6" xfId="999"/>
    <cellStyle name="Cellule liée" xfId="1000"/>
    <cellStyle name="Check Cell 2" xfId="1001"/>
    <cellStyle name="Check Cell 2 10" xfId="1002"/>
    <cellStyle name="Check Cell 2 2" xfId="1003"/>
    <cellStyle name="Check Cell 2 3" xfId="1004"/>
    <cellStyle name="Check Cell 2 4" xfId="1005"/>
    <cellStyle name="Check Cell 2 5" xfId="1006"/>
    <cellStyle name="Check Cell 2 6" xfId="1007"/>
    <cellStyle name="Check Cell 2 7" xfId="1008"/>
    <cellStyle name="Check Cell 2 8" xfId="1009"/>
    <cellStyle name="Check Cell 2 9" xfId="1010"/>
    <cellStyle name="Check Cell 3" xfId="1011"/>
    <cellStyle name="Check Cell 3 2" xfId="1012"/>
    <cellStyle name="Check Cell 4" xfId="1013"/>
    <cellStyle name="Check Cell 4 2" xfId="1014"/>
    <cellStyle name="Check Cell 5" xfId="1015"/>
    <cellStyle name="Check Cell 5 2" xfId="1016"/>
    <cellStyle name="Check Cell 6" xfId="1017"/>
    <cellStyle name="Comma  - Style1" xfId="1018"/>
    <cellStyle name="Comma  - Style2" xfId="1019"/>
    <cellStyle name="Comma  - Style3" xfId="1020"/>
    <cellStyle name="Comma  - Style3 2" xfId="1021"/>
    <cellStyle name="Comma  - Style3 3" xfId="1022"/>
    <cellStyle name="Comma  - Style4" xfId="1023"/>
    <cellStyle name="Comma  - Style4 2" xfId="1024"/>
    <cellStyle name="Comma  - Style4 3" xfId="1025"/>
    <cellStyle name="Comma  - Style5" xfId="1026"/>
    <cellStyle name="Comma  - Style5 2" xfId="1027"/>
    <cellStyle name="Comma  - Style5 3" xfId="1028"/>
    <cellStyle name="Comma  - Style6" xfId="1029"/>
    <cellStyle name="Comma  - Style6 2" xfId="1030"/>
    <cellStyle name="Comma  - Style6 3" xfId="1031"/>
    <cellStyle name="Comma  - Style7" xfId="1032"/>
    <cellStyle name="Comma  - Style7 2" xfId="1033"/>
    <cellStyle name="Comma  - Style7 3" xfId="1034"/>
    <cellStyle name="Comma  - Style8" xfId="1035"/>
    <cellStyle name="Comma  - Style8 2" xfId="1036"/>
    <cellStyle name="Comma  - Style8 3" xfId="1037"/>
    <cellStyle name="Comma 10" xfId="1038"/>
    <cellStyle name="Comma 11" xfId="1039"/>
    <cellStyle name="Comma 11 2" xfId="1040"/>
    <cellStyle name="Comma 11 2 2" xfId="2350"/>
    <cellStyle name="Comma 11 3" xfId="2349"/>
    <cellStyle name="Comma 12" xfId="1041"/>
    <cellStyle name="Comma 12 2" xfId="1042"/>
    <cellStyle name="Comma 12 2 2" xfId="2351"/>
    <cellStyle name="Comma 13" xfId="1043"/>
    <cellStyle name="Comma 13 2" xfId="1044"/>
    <cellStyle name="Comma 13 2 2" xfId="2352"/>
    <cellStyle name="Comma 14" xfId="1045"/>
    <cellStyle name="Comma 14 2" xfId="1046"/>
    <cellStyle name="Comma 14 2 2" xfId="2353"/>
    <cellStyle name="Comma 15" xfId="1047"/>
    <cellStyle name="Comma 15 2" xfId="1048"/>
    <cellStyle name="Comma 15 2 2" xfId="2354"/>
    <cellStyle name="Comma 16" xfId="1049"/>
    <cellStyle name="Comma 16 2" xfId="1050"/>
    <cellStyle name="Comma 16 2 2" xfId="1051"/>
    <cellStyle name="Comma 16 2 2 2" xfId="2355"/>
    <cellStyle name="Comma 16 3" xfId="1052"/>
    <cellStyle name="Comma 16 3 2" xfId="2356"/>
    <cellStyle name="Comma 17" xfId="1053"/>
    <cellStyle name="Comma 17 2" xfId="1054"/>
    <cellStyle name="Comma 17 2 2" xfId="2357"/>
    <cellStyle name="Comma 18" xfId="1055"/>
    <cellStyle name="Comma 18 2" xfId="1056"/>
    <cellStyle name="Comma 18 2 2" xfId="2358"/>
    <cellStyle name="Comma 19" xfId="1057"/>
    <cellStyle name="Comma 19 2" xfId="1058"/>
    <cellStyle name="Comma 19 2 2" xfId="2359"/>
    <cellStyle name="Comma 2" xfId="195"/>
    <cellStyle name="Comma 2 10" xfId="1059"/>
    <cellStyle name="Comma 2 10 2" xfId="2360"/>
    <cellStyle name="Comma 2 11" xfId="1060"/>
    <cellStyle name="Comma 2 11 2" xfId="2361"/>
    <cellStyle name="Comma 2 12" xfId="1061"/>
    <cellStyle name="Comma 2 12 2" xfId="2362"/>
    <cellStyle name="Comma 2 13" xfId="1062"/>
    <cellStyle name="Comma 2 13 2" xfId="2363"/>
    <cellStyle name="Comma 2 14" xfId="1063"/>
    <cellStyle name="Comma 2 14 2" xfId="2364"/>
    <cellStyle name="Comma 2 15" xfId="1064"/>
    <cellStyle name="Comma 2 15 2" xfId="2365"/>
    <cellStyle name="Comma 2 16" xfId="1065"/>
    <cellStyle name="Comma 2 16 2" xfId="2366"/>
    <cellStyle name="Comma 2 17" xfId="1066"/>
    <cellStyle name="Comma 2 17 2" xfId="2367"/>
    <cellStyle name="Comma 2 18" xfId="1067"/>
    <cellStyle name="Comma 2 18 2" xfId="2368"/>
    <cellStyle name="Comma 2 19" xfId="1068"/>
    <cellStyle name="Comma 2 19 2" xfId="2369"/>
    <cellStyle name="Comma 2 2" xfId="196"/>
    <cellStyle name="Comma 2 2 2" xfId="197"/>
    <cellStyle name="Comma 2 2 2 2" xfId="1069"/>
    <cellStyle name="Comma 2 2 2 2 2" xfId="2370"/>
    <cellStyle name="Comma 2 2 2 3" xfId="2343"/>
    <cellStyle name="Comma 2 2 3" xfId="1070"/>
    <cellStyle name="Comma 2 2 3 2" xfId="2371"/>
    <cellStyle name="Comma 2 2 4" xfId="2342"/>
    <cellStyle name="Comma 2 20" xfId="1071"/>
    <cellStyle name="Comma 2 20 2" xfId="2372"/>
    <cellStyle name="Comma 2 21" xfId="1072"/>
    <cellStyle name="Comma 2 21 2" xfId="2373"/>
    <cellStyle name="Comma 2 22" xfId="1073"/>
    <cellStyle name="Comma 2 22 2" xfId="2374"/>
    <cellStyle name="Comma 2 23" xfId="1074"/>
    <cellStyle name="Comma 2 23 2" xfId="2375"/>
    <cellStyle name="Comma 2 24" xfId="1075"/>
    <cellStyle name="Comma 2 24 2" xfId="2376"/>
    <cellStyle name="Comma 2 25" xfId="1076"/>
    <cellStyle name="Comma 2 25 2" xfId="2377"/>
    <cellStyle name="Comma 2 3" xfId="1077"/>
    <cellStyle name="Comma 2 3 2" xfId="1078"/>
    <cellStyle name="Comma 2 3 2 2" xfId="2378"/>
    <cellStyle name="Comma 2 4" xfId="1079"/>
    <cellStyle name="Comma 2 4 2" xfId="1080"/>
    <cellStyle name="Comma 2 5" xfId="1081"/>
    <cellStyle name="Comma 2 5 2" xfId="1082"/>
    <cellStyle name="Comma 2 5 2 2" xfId="2379"/>
    <cellStyle name="Comma 2 5 3" xfId="1083"/>
    <cellStyle name="Comma 2 5 3 2" xfId="2380"/>
    <cellStyle name="Comma 2 6" xfId="1084"/>
    <cellStyle name="Comma 2 6 2" xfId="1085"/>
    <cellStyle name="Comma 2 6 2 2" xfId="2381"/>
    <cellStyle name="Comma 2 6 3" xfId="1086"/>
    <cellStyle name="Comma 2 6 3 2" xfId="2382"/>
    <cellStyle name="Comma 2 7" xfId="1087"/>
    <cellStyle name="Comma 2 7 2" xfId="2383"/>
    <cellStyle name="Comma 2 8" xfId="1088"/>
    <cellStyle name="Comma 2 8 2" xfId="2384"/>
    <cellStyle name="Comma 2 9" xfId="1089"/>
    <cellStyle name="Comma 2 9 2" xfId="2385"/>
    <cellStyle name="Comma 2_765KV Final Tower Schedule 27.05.2013" xfId="1090"/>
    <cellStyle name="Comma 20" xfId="2341"/>
    <cellStyle name="Comma 20 2" xfId="2422"/>
    <cellStyle name="Comma 3" xfId="198"/>
    <cellStyle name="Comma 3 10" xfId="1091"/>
    <cellStyle name="Comma 3 10 2" xfId="1092"/>
    <cellStyle name="Comma 3 10 2 2" xfId="2386"/>
    <cellStyle name="Comma 3 11" xfId="1093"/>
    <cellStyle name="Comma 3 11 2" xfId="2387"/>
    <cellStyle name="Comma 3 12" xfId="1094"/>
    <cellStyle name="Comma 3 12 2" xfId="2388"/>
    <cellStyle name="Comma 3 13" xfId="2344"/>
    <cellStyle name="Comma 3 2" xfId="199"/>
    <cellStyle name="Comma 3 2 2" xfId="200"/>
    <cellStyle name="Comma 3 2 2 2" xfId="1095"/>
    <cellStyle name="Comma 3 2 2 2 2" xfId="2389"/>
    <cellStyle name="Comma 3 2 2 3" xfId="2346"/>
    <cellStyle name="Comma 3 2 3" xfId="1096"/>
    <cellStyle name="Comma 3 2 3 2" xfId="2390"/>
    <cellStyle name="Comma 3 2 4" xfId="1097"/>
    <cellStyle name="Comma 3 2 4 2" xfId="2391"/>
    <cellStyle name="Comma 3 2 5" xfId="2345"/>
    <cellStyle name="Comma 3 3" xfId="201"/>
    <cellStyle name="Comma 3 3 2" xfId="1098"/>
    <cellStyle name="Comma 3 3 2 2" xfId="2392"/>
    <cellStyle name="Comma 3 3 3" xfId="1099"/>
    <cellStyle name="Comma 3 3 3 2" xfId="2393"/>
    <cellStyle name="Comma 3 3 4" xfId="2347"/>
    <cellStyle name="Comma 3 4" xfId="1100"/>
    <cellStyle name="Comma 3 4 2" xfId="1101"/>
    <cellStyle name="Comma 3 4 2 2" xfId="2394"/>
    <cellStyle name="Comma 3 4 3" xfId="1102"/>
    <cellStyle name="Comma 3 4 3 2" xfId="2395"/>
    <cellStyle name="Comma 3 5" xfId="1103"/>
    <cellStyle name="Comma 3 5 2" xfId="1104"/>
    <cellStyle name="Comma 3 5 2 2" xfId="2396"/>
    <cellStyle name="Comma 3 5 3" xfId="1105"/>
    <cellStyle name="Comma 3 5 3 2" xfId="2397"/>
    <cellStyle name="Comma 3 6" xfId="1106"/>
    <cellStyle name="Comma 3 6 2" xfId="1107"/>
    <cellStyle name="Comma 3 6 2 2" xfId="2398"/>
    <cellStyle name="Comma 3 6 3" xfId="1108"/>
    <cellStyle name="Comma 3 6 3 2" xfId="2399"/>
    <cellStyle name="Comma 3 7" xfId="1109"/>
    <cellStyle name="Comma 3 7 2" xfId="1110"/>
    <cellStyle name="Comma 3 7 2 2" xfId="2400"/>
    <cellStyle name="Comma 3 7 3" xfId="1111"/>
    <cellStyle name="Comma 3 7 3 2" xfId="2401"/>
    <cellStyle name="Comma 3 8" xfId="1112"/>
    <cellStyle name="Comma 3 8 2" xfId="1113"/>
    <cellStyle name="Comma 3 8 2 2" xfId="2402"/>
    <cellStyle name="Comma 3 8 3" xfId="1114"/>
    <cellStyle name="Comma 3 8 3 2" xfId="2403"/>
    <cellStyle name="Comma 3 9" xfId="1115"/>
    <cellStyle name="Comma 3 9 2" xfId="1116"/>
    <cellStyle name="Comma 3 9 2 2" xfId="2404"/>
    <cellStyle name="Comma 3_765KV Final Tower Schedule 27.05.2013" xfId="1117"/>
    <cellStyle name="Comma 4" xfId="1118"/>
    <cellStyle name="Comma 4 2" xfId="1119"/>
    <cellStyle name="Comma 4 2 2" xfId="1120"/>
    <cellStyle name="Comma 4 2 2 2" xfId="2406"/>
    <cellStyle name="Comma 4 3" xfId="1121"/>
    <cellStyle name="Comma 4 4" xfId="2405"/>
    <cellStyle name="Comma 5" xfId="202"/>
    <cellStyle name="Comma 5 2" xfId="1122"/>
    <cellStyle name="Comma 5 2 2" xfId="1123"/>
    <cellStyle name="Comma 5 2 2 2" xfId="2407"/>
    <cellStyle name="Comma 5 3" xfId="1124"/>
    <cellStyle name="Comma 5 3 2" xfId="2408"/>
    <cellStyle name="Comma 5 4" xfId="2348"/>
    <cellStyle name="Comma 6" xfId="1125"/>
    <cellStyle name="Comma 6 2" xfId="1126"/>
    <cellStyle name="Comma 6 2 2" xfId="1127"/>
    <cellStyle name="Comma 6 2 2 2" xfId="2409"/>
    <cellStyle name="Comma 6 3" xfId="1128"/>
    <cellStyle name="Comma 6 3 2" xfId="1129"/>
    <cellStyle name="Comma 6 3 2 2" xfId="2410"/>
    <cellStyle name="Comma 6 4" xfId="1130"/>
    <cellStyle name="Comma 6 4 2" xfId="1131"/>
    <cellStyle name="Comma 6 4 2 2" xfId="2411"/>
    <cellStyle name="Comma 6 5" xfId="1132"/>
    <cellStyle name="Comma 6 5 2" xfId="1133"/>
    <cellStyle name="Comma 6 5 2 2" xfId="2412"/>
    <cellStyle name="Comma 6 6" xfId="1134"/>
    <cellStyle name="Comma 6 6 2" xfId="1135"/>
    <cellStyle name="Comma 6 6 2 2" xfId="2413"/>
    <cellStyle name="Comma 6 7" xfId="1136"/>
    <cellStyle name="Comma 6 7 2" xfId="2414"/>
    <cellStyle name="Comma 7" xfId="1137"/>
    <cellStyle name="Comma 7 2" xfId="1138"/>
    <cellStyle name="Comma 7 2 2" xfId="1139"/>
    <cellStyle name="Comma 7 2 2 2" xfId="2415"/>
    <cellStyle name="Comma 7 3" xfId="1140"/>
    <cellStyle name="Comma 7 3 2" xfId="1141"/>
    <cellStyle name="Comma 7 3 2 2" xfId="2416"/>
    <cellStyle name="Comma 7 4" xfId="1142"/>
    <cellStyle name="Comma 7 4 2" xfId="1143"/>
    <cellStyle name="Comma 7 4 2 2" xfId="2417"/>
    <cellStyle name="Comma 7 5" xfId="1144"/>
    <cellStyle name="Comma 7 5 2" xfId="1145"/>
    <cellStyle name="Comma 7 5 2 2" xfId="2418"/>
    <cellStyle name="Comma 7 6" xfId="1146"/>
    <cellStyle name="Comma 7 6 2" xfId="2419"/>
    <cellStyle name="Comma 8" xfId="1147"/>
    <cellStyle name="Comma 8 2" xfId="1148"/>
    <cellStyle name="Comma 8 2 2" xfId="2420"/>
    <cellStyle name="Comma 9" xfId="1149"/>
    <cellStyle name="Comma 9 2" xfId="1150"/>
    <cellStyle name="Comma 9 2 2" xfId="2421"/>
    <cellStyle name="Comma0" xfId="1151"/>
    <cellStyle name="Commentaire" xfId="1152"/>
    <cellStyle name="country" xfId="1153"/>
    <cellStyle name="COURIER" xfId="1154"/>
    <cellStyle name="Currency 2" xfId="1155"/>
    <cellStyle name="Currency 2 2" xfId="1156"/>
    <cellStyle name="Currency 2 2 2" xfId="1157"/>
    <cellStyle name="Currency 2 3" xfId="1158"/>
    <cellStyle name="Currency 3" xfId="1159"/>
    <cellStyle name="Currency 3 2" xfId="1160"/>
    <cellStyle name="Currency 4" xfId="1161"/>
    <cellStyle name="Currency 4 2" xfId="1162"/>
    <cellStyle name="Currency0" xfId="1163"/>
    <cellStyle name="Custom - Style8" xfId="1164"/>
    <cellStyle name="Custom - Style8 10" xfId="1165"/>
    <cellStyle name="Custom - Style8 11" xfId="1166"/>
    <cellStyle name="Custom - Style8 2" xfId="1167"/>
    <cellStyle name="Custom - Style8 2 2" xfId="1168"/>
    <cellStyle name="Custom - Style8 2 2 2" xfId="1169"/>
    <cellStyle name="Custom - Style8 2 2 2 2" xfId="1170"/>
    <cellStyle name="Custom - Style8 2 2 3" xfId="1171"/>
    <cellStyle name="Custom - Style8 2 2 4" xfId="1172"/>
    <cellStyle name="Custom - Style8 2 2 5" xfId="1173"/>
    <cellStyle name="Custom - Style8 2 2 6" xfId="1174"/>
    <cellStyle name="Custom - Style8 2 3" xfId="1175"/>
    <cellStyle name="Custom - Style8 2 3 2" xfId="1176"/>
    <cellStyle name="Custom - Style8 2 4" xfId="1177"/>
    <cellStyle name="Custom - Style8 2 5" xfId="1178"/>
    <cellStyle name="Custom - Style8 2 6" xfId="1179"/>
    <cellStyle name="Custom - Style8 3" xfId="1180"/>
    <cellStyle name="Custom - Style8 4" xfId="1181"/>
    <cellStyle name="Custom - Style8 5" xfId="1182"/>
    <cellStyle name="Custom - Style8 6" xfId="1183"/>
    <cellStyle name="Custom - Style8 6 2" xfId="1184"/>
    <cellStyle name="Custom - Style8 7" xfId="1185"/>
    <cellStyle name="Custom - Style8 8" xfId="1186"/>
    <cellStyle name="Custom - Style8 9" xfId="1187"/>
    <cellStyle name="Data   - Style2" xfId="1188"/>
    <cellStyle name="Data   - Style2 10" xfId="1189"/>
    <cellStyle name="Data   - Style2 11" xfId="1190"/>
    <cellStyle name="Data   - Style2 2" xfId="1191"/>
    <cellStyle name="Data   - Style2 2 2" xfId="1192"/>
    <cellStyle name="Data   - Style2 2 2 2" xfId="1193"/>
    <cellStyle name="Data   - Style2 2 2 2 2" xfId="1194"/>
    <cellStyle name="Data   - Style2 2 2 3" xfId="1195"/>
    <cellStyle name="Data   - Style2 2 2 4" xfId="1196"/>
    <cellStyle name="Data   - Style2 2 2 5" xfId="1197"/>
    <cellStyle name="Data   - Style2 2 2 6" xfId="1198"/>
    <cellStyle name="Data   - Style2 2 3" xfId="1199"/>
    <cellStyle name="Data   - Style2 2 3 2" xfId="1200"/>
    <cellStyle name="Data   - Style2 2 4" xfId="1201"/>
    <cellStyle name="Data   - Style2 2 5" xfId="1202"/>
    <cellStyle name="Data   - Style2 2 6" xfId="1203"/>
    <cellStyle name="Data   - Style2 3" xfId="1204"/>
    <cellStyle name="Data   - Style2 4" xfId="1205"/>
    <cellStyle name="Data   - Style2 5" xfId="1206"/>
    <cellStyle name="Data   - Style2 6" xfId="1207"/>
    <cellStyle name="Data   - Style2 6 2" xfId="1208"/>
    <cellStyle name="Data   - Style2 7" xfId="1209"/>
    <cellStyle name="Data   - Style2 8" xfId="1210"/>
    <cellStyle name="Data   - Style2 9" xfId="1211"/>
    <cellStyle name="Date" xfId="1212"/>
    <cellStyle name="Dezimal [0]_Sheet1" xfId="1213"/>
    <cellStyle name="Dezimal_Sheet1" xfId="1214"/>
    <cellStyle name="Emphasis 1" xfId="1215"/>
    <cellStyle name="Emphasis 1 2" xfId="1216"/>
    <cellStyle name="Emphasis 2" xfId="1217"/>
    <cellStyle name="Emphasis 2 2" xfId="1218"/>
    <cellStyle name="Emphasis 3" xfId="1219"/>
    <cellStyle name="Emphasis 3 2" xfId="1220"/>
    <cellStyle name="Entrée" xfId="1221"/>
    <cellStyle name="Euro" xfId="1222"/>
    <cellStyle name="Euro 2" xfId="1223"/>
    <cellStyle name="Euro 3" xfId="1224"/>
    <cellStyle name="Excel Built-in Normal" xfId="1225"/>
    <cellStyle name="Excel Built-in Normal 1" xfId="1226"/>
    <cellStyle name="Excel Built-in Normal 2" xfId="1227"/>
    <cellStyle name="Excel Built-in Normal 3" xfId="1228"/>
    <cellStyle name="Excel Built-in Normal 4" xfId="1229"/>
    <cellStyle name="Excel Built-in Normal 5" xfId="1230"/>
    <cellStyle name="Explanatory Text 2" xfId="1231"/>
    <cellStyle name="Explanatory Text 2 2" xfId="1232"/>
    <cellStyle name="Explanatory Text 2 3" xfId="1233"/>
    <cellStyle name="Explanatory Text 2 4" xfId="1234"/>
    <cellStyle name="Explanatory Text 2 5" xfId="1235"/>
    <cellStyle name="Explanatory Text 2 6" xfId="1236"/>
    <cellStyle name="Explanatory Text 2 7" xfId="1237"/>
    <cellStyle name="Explanatory Text 2 8" xfId="1238"/>
    <cellStyle name="Explanatory Text 2 9" xfId="1239"/>
    <cellStyle name="Explanatory Text 3" xfId="1240"/>
    <cellStyle name="Explanatory Text 3 2" xfId="1241"/>
    <cellStyle name="Explanatory Text 4" xfId="1242"/>
    <cellStyle name="Explanatory Text 4 2" xfId="1243"/>
    <cellStyle name="Explanatory Text 5" xfId="1244"/>
    <cellStyle name="Explanatory Text 5 2" xfId="1245"/>
    <cellStyle name="Explanatory Text 6" xfId="1246"/>
    <cellStyle name="F2" xfId="1247"/>
    <cellStyle name="F2 2" xfId="1248"/>
    <cellStyle name="F3" xfId="1249"/>
    <cellStyle name="F3 2" xfId="1250"/>
    <cellStyle name="F4" xfId="1251"/>
    <cellStyle name="F4 2" xfId="1252"/>
    <cellStyle name="F5" xfId="1253"/>
    <cellStyle name="F5 2" xfId="1254"/>
    <cellStyle name="F6" xfId="1255"/>
    <cellStyle name="F6 2" xfId="1256"/>
    <cellStyle name="F7" xfId="1257"/>
    <cellStyle name="F7 2" xfId="1258"/>
    <cellStyle name="F8" xfId="1259"/>
    <cellStyle name="F8 2" xfId="1260"/>
    <cellStyle name="Fixed" xfId="1261"/>
    <cellStyle name="FORM" xfId="1262"/>
    <cellStyle name="FORM 2" xfId="1263"/>
    <cellStyle name="Formula" xfId="1264"/>
    <cellStyle name="Good" xfId="2340" builtinId="26"/>
    <cellStyle name="Good 2" xfId="1265"/>
    <cellStyle name="Good 2 10" xfId="1266"/>
    <cellStyle name="Good 2 2" xfId="1267"/>
    <cellStyle name="Good 2 3" xfId="1268"/>
    <cellStyle name="Good 2 4" xfId="1269"/>
    <cellStyle name="Good 2 5" xfId="1270"/>
    <cellStyle name="Good 2 6" xfId="1271"/>
    <cellStyle name="Good 2 7" xfId="1272"/>
    <cellStyle name="Good 2 8" xfId="1273"/>
    <cellStyle name="Good 2 9" xfId="1274"/>
    <cellStyle name="Good 3" xfId="1275"/>
    <cellStyle name="Good 3 2" xfId="1276"/>
    <cellStyle name="Good 4" xfId="1277"/>
    <cellStyle name="Good 4 2" xfId="1278"/>
    <cellStyle name="Good 5" xfId="1279"/>
    <cellStyle name="Good 5 2" xfId="1280"/>
    <cellStyle name="Good 6" xfId="1281"/>
    <cellStyle name="Grey" xfId="1282"/>
    <cellStyle name="Happy New Year - 2007" xfId="1283"/>
    <cellStyle name="Happy New Year - 2007 2" xfId="1284"/>
    <cellStyle name="Header1" xfId="1285"/>
    <cellStyle name="Header1 2" xfId="1286"/>
    <cellStyle name="Header2" xfId="1287"/>
    <cellStyle name="Header2 2" xfId="1288"/>
    <cellStyle name="Heading 1 2" xfId="1289"/>
    <cellStyle name="Heading 1 2 2" xfId="1290"/>
    <cellStyle name="Heading 1 2 3" xfId="1291"/>
    <cellStyle name="Heading 1 2 4" xfId="1292"/>
    <cellStyle name="Heading 1 2 5" xfId="1293"/>
    <cellStyle name="Heading 1 2 6" xfId="1294"/>
    <cellStyle name="Heading 1 2 7" xfId="1295"/>
    <cellStyle name="Heading 1 2 8" xfId="1296"/>
    <cellStyle name="Heading 1 2 9" xfId="1297"/>
    <cellStyle name="Heading 1 3" xfId="1298"/>
    <cellStyle name="Heading 1 3 2" xfId="1299"/>
    <cellStyle name="Heading 1 4" xfId="1300"/>
    <cellStyle name="Heading 1 4 2" xfId="1301"/>
    <cellStyle name="Heading 1 5" xfId="1302"/>
    <cellStyle name="Heading 1 5 2" xfId="1303"/>
    <cellStyle name="Heading 1 6" xfId="1304"/>
    <cellStyle name="Heading 2 2" xfId="1305"/>
    <cellStyle name="Heading 2 2 2" xfId="1306"/>
    <cellStyle name="Heading 2 2 3" xfId="1307"/>
    <cellStyle name="Heading 2 2 4" xfId="1308"/>
    <cellStyle name="Heading 2 2 5" xfId="1309"/>
    <cellStyle name="Heading 2 2 6" xfId="1310"/>
    <cellStyle name="Heading 2 2 7" xfId="1311"/>
    <cellStyle name="Heading 2 2 8" xfId="1312"/>
    <cellStyle name="Heading 2 2 9" xfId="1313"/>
    <cellStyle name="Heading 2 3" xfId="1314"/>
    <cellStyle name="Heading 2 3 2" xfId="1315"/>
    <cellStyle name="Heading 2 4" xfId="1316"/>
    <cellStyle name="Heading 2 4 2" xfId="1317"/>
    <cellStyle name="Heading 2 5" xfId="1318"/>
    <cellStyle name="Heading 2 5 2" xfId="1319"/>
    <cellStyle name="Heading 2 6" xfId="1320"/>
    <cellStyle name="Heading 3 2" xfId="1321"/>
    <cellStyle name="Heading 3 2 2" xfId="1322"/>
    <cellStyle name="Heading 3 2 3" xfId="1323"/>
    <cellStyle name="Heading 3 2 4" xfId="1324"/>
    <cellStyle name="Heading 3 2 5" xfId="1325"/>
    <cellStyle name="Heading 3 2 6" xfId="1326"/>
    <cellStyle name="Heading 3 2 7" xfId="1327"/>
    <cellStyle name="Heading 3 2 8" xfId="1328"/>
    <cellStyle name="Heading 3 2 9" xfId="1329"/>
    <cellStyle name="Heading 3 3" xfId="1330"/>
    <cellStyle name="Heading 3 3 2" xfId="1331"/>
    <cellStyle name="Heading 3 4" xfId="1332"/>
    <cellStyle name="Heading 3 4 2" xfId="1333"/>
    <cellStyle name="Heading 3 5" xfId="1334"/>
    <cellStyle name="Heading 3 5 2" xfId="1335"/>
    <cellStyle name="Heading 3 6" xfId="1336"/>
    <cellStyle name="Heading 4 2" xfId="1337"/>
    <cellStyle name="Heading 4 2 2" xfId="1338"/>
    <cellStyle name="Heading 4 2 3" xfId="1339"/>
    <cellStyle name="Heading 4 2 4" xfId="1340"/>
    <cellStyle name="Heading 4 2 5" xfId="1341"/>
    <cellStyle name="Heading 4 2 6" xfId="1342"/>
    <cellStyle name="Heading 4 2 7" xfId="1343"/>
    <cellStyle name="Heading 4 2 8" xfId="1344"/>
    <cellStyle name="Heading 4 2 9" xfId="1345"/>
    <cellStyle name="Heading 4 3" xfId="1346"/>
    <cellStyle name="Heading 4 3 2" xfId="1347"/>
    <cellStyle name="Heading 4 4" xfId="1348"/>
    <cellStyle name="Heading 4 4 2" xfId="1349"/>
    <cellStyle name="Heading 4 5" xfId="1350"/>
    <cellStyle name="Heading 4 5 2" xfId="1351"/>
    <cellStyle name="Heading 4 6" xfId="1352"/>
    <cellStyle name="helv" xfId="1353"/>
    <cellStyle name="helv 2" xfId="1354"/>
    <cellStyle name="Hyperlink 2" xfId="1355"/>
    <cellStyle name="Hyperlink 2 2" xfId="1356"/>
    <cellStyle name="Hyperlink 2 3" xfId="1357"/>
    <cellStyle name="Hyperlink 2 4" xfId="1358"/>
    <cellStyle name="Hyperlink 3" xfId="1359"/>
    <cellStyle name="Hypertextový odkaz" xfId="1360"/>
    <cellStyle name="INCHES" xfId="1361"/>
    <cellStyle name="INCHES 10" xfId="1362"/>
    <cellStyle name="INCHES 11" xfId="1363"/>
    <cellStyle name="INCHES 12" xfId="1364"/>
    <cellStyle name="INCHES 13" xfId="1365"/>
    <cellStyle name="INCHES 14" xfId="1366"/>
    <cellStyle name="INCHES 15" xfId="1367"/>
    <cellStyle name="INCHES 16" xfId="1368"/>
    <cellStyle name="INCHES 17" xfId="1369"/>
    <cellStyle name="INCHES 18" xfId="1370"/>
    <cellStyle name="INCHES 19" xfId="1371"/>
    <cellStyle name="INCHES 2" xfId="1372"/>
    <cellStyle name="INCHES 20" xfId="1373"/>
    <cellStyle name="INCHES 21" xfId="1374"/>
    <cellStyle name="INCHES 22" xfId="1375"/>
    <cellStyle name="INCHES 3" xfId="1376"/>
    <cellStyle name="INCHES 4" xfId="1377"/>
    <cellStyle name="INCHES 5" xfId="1378"/>
    <cellStyle name="INCHES 6" xfId="1379"/>
    <cellStyle name="INCHES 7" xfId="1380"/>
    <cellStyle name="INCHES 8" xfId="1381"/>
    <cellStyle name="INCHES 9" xfId="1382"/>
    <cellStyle name="Input [yellow]" xfId="1383"/>
    <cellStyle name="Input 2" xfId="1384"/>
    <cellStyle name="Input 2 10" xfId="1385"/>
    <cellStyle name="Input 2 2" xfId="1386"/>
    <cellStyle name="Input 2 3" xfId="1387"/>
    <cellStyle name="Input 2 4" xfId="1388"/>
    <cellStyle name="Input 2 5" xfId="1389"/>
    <cellStyle name="Input 2 6" xfId="1390"/>
    <cellStyle name="Input 2 7" xfId="1391"/>
    <cellStyle name="Input 2 8" xfId="1392"/>
    <cellStyle name="Input 2 9" xfId="1393"/>
    <cellStyle name="Input 3" xfId="1394"/>
    <cellStyle name="Input 3 2" xfId="1395"/>
    <cellStyle name="Input 4" xfId="1396"/>
    <cellStyle name="Input 4 2" xfId="1397"/>
    <cellStyle name="Input 5" xfId="1398"/>
    <cellStyle name="Input 5 2" xfId="1399"/>
    <cellStyle name="Input 6" xfId="1400"/>
    <cellStyle name="Insatisfaisant" xfId="1401"/>
    <cellStyle name="Labels - Style3" xfId="1402"/>
    <cellStyle name="Labels - Style3 10" xfId="1403"/>
    <cellStyle name="Labels - Style3 11" xfId="1404"/>
    <cellStyle name="Labels - Style3 2" xfId="1405"/>
    <cellStyle name="Labels - Style3 2 2" xfId="1406"/>
    <cellStyle name="Labels - Style3 2 2 2" xfId="1407"/>
    <cellStyle name="Labels - Style3 2 2 2 2" xfId="1408"/>
    <cellStyle name="Labels - Style3 2 2 3" xfId="1409"/>
    <cellStyle name="Labels - Style3 2 2 4" xfId="1410"/>
    <cellStyle name="Labels - Style3 2 2 5" xfId="1411"/>
    <cellStyle name="Labels - Style3 2 2 6" xfId="1412"/>
    <cellStyle name="Labels - Style3 2 3" xfId="1413"/>
    <cellStyle name="Labels - Style3 2 3 2" xfId="1414"/>
    <cellStyle name="Labels - Style3 2 4" xfId="1415"/>
    <cellStyle name="Labels - Style3 2 5" xfId="1416"/>
    <cellStyle name="Labels - Style3 2 6" xfId="1417"/>
    <cellStyle name="Labels - Style3 3" xfId="1418"/>
    <cellStyle name="Labels - Style3 4" xfId="1419"/>
    <cellStyle name="Labels - Style3 5" xfId="1420"/>
    <cellStyle name="Labels - Style3 6" xfId="1421"/>
    <cellStyle name="Labels - Style3 6 2" xfId="1422"/>
    <cellStyle name="Labels - Style3 7" xfId="1423"/>
    <cellStyle name="Labels - Style3 8" xfId="1424"/>
    <cellStyle name="Labels - Style3 9" xfId="1425"/>
    <cellStyle name="Linked Cell 2" xfId="1426"/>
    <cellStyle name="Linked Cell 2 2" xfId="1427"/>
    <cellStyle name="Linked Cell 2 3" xfId="1428"/>
    <cellStyle name="Linked Cell 2 4" xfId="1429"/>
    <cellStyle name="Linked Cell 2 5" xfId="1430"/>
    <cellStyle name="Linked Cell 2 6" xfId="1431"/>
    <cellStyle name="Linked Cell 2 7" xfId="1432"/>
    <cellStyle name="Linked Cell 2 8" xfId="1433"/>
    <cellStyle name="Linked Cell 2 9" xfId="1434"/>
    <cellStyle name="Linked Cell 3" xfId="1435"/>
    <cellStyle name="Linked Cell 3 2" xfId="1436"/>
    <cellStyle name="Linked Cell 4" xfId="1437"/>
    <cellStyle name="Linked Cell 4 2" xfId="1438"/>
    <cellStyle name="Linked Cell 5" xfId="1439"/>
    <cellStyle name="Linked Cell 5 2" xfId="1440"/>
    <cellStyle name="Linked Cell 6" xfId="1441"/>
    <cellStyle name="Millares [0]_pldt" xfId="1442"/>
    <cellStyle name="Millares_pldt" xfId="1443"/>
    <cellStyle name="Milliers [0]_EDYAN" xfId="1444"/>
    <cellStyle name="Milliers_EDYAN" xfId="1445"/>
    <cellStyle name="Moneda [0]_pldt" xfId="1446"/>
    <cellStyle name="Moneda_pldt" xfId="1447"/>
    <cellStyle name="Monétaire [0]_EDYAN" xfId="1448"/>
    <cellStyle name="Monétaire_EDYAN" xfId="1449"/>
    <cellStyle name="Neutral 2" xfId="1450"/>
    <cellStyle name="Neutral 2 10" xfId="1451"/>
    <cellStyle name="Neutral 2 2" xfId="1452"/>
    <cellStyle name="Neutral 2 3" xfId="1453"/>
    <cellStyle name="Neutral 2 4" xfId="1454"/>
    <cellStyle name="Neutral 2 5" xfId="1455"/>
    <cellStyle name="Neutral 2 6" xfId="1456"/>
    <cellStyle name="Neutral 2 7" xfId="1457"/>
    <cellStyle name="Neutral 2 8" xfId="1458"/>
    <cellStyle name="Neutral 2 9" xfId="1459"/>
    <cellStyle name="Neutral 3" xfId="1460"/>
    <cellStyle name="Neutral 3 2" xfId="1461"/>
    <cellStyle name="Neutral 4" xfId="1462"/>
    <cellStyle name="Neutral 4 2" xfId="1463"/>
    <cellStyle name="Neutral 5" xfId="1464"/>
    <cellStyle name="Neutral 5 2" xfId="1465"/>
    <cellStyle name="Neutral 6" xfId="1466"/>
    <cellStyle name="Neutre" xfId="1467"/>
    <cellStyle name="no dec" xfId="1468"/>
    <cellStyle name="Normal" xfId="0" builtinId="0"/>
    <cellStyle name="Normal - Style1" xfId="1469"/>
    <cellStyle name="Normal - Style1 2" xfId="1470"/>
    <cellStyle name="Normal - Style2" xfId="1471"/>
    <cellStyle name="Normal - Style3" xfId="1472"/>
    <cellStyle name="Normal - Style4" xfId="1473"/>
    <cellStyle name="Normal - Style5" xfId="1474"/>
    <cellStyle name="Normal - Style6" xfId="1475"/>
    <cellStyle name="Normal - Style7" xfId="1476"/>
    <cellStyle name="Normal - Style8" xfId="1477"/>
    <cellStyle name="Normal 10" xfId="203"/>
    <cellStyle name="Normal 10 2" xfId="204"/>
    <cellStyle name="Normal 10 2 2" xfId="1478"/>
    <cellStyle name="Normal 10 2 3" xfId="1479"/>
    <cellStyle name="Normal 10 2 4" xfId="1480"/>
    <cellStyle name="Normal 10 3" xfId="1481"/>
    <cellStyle name="Normal 10 3 2" xfId="1482"/>
    <cellStyle name="Normal 10 4" xfId="1483"/>
    <cellStyle name="Normal 10 4 2" xfId="1484"/>
    <cellStyle name="Normal 10 5" xfId="1485"/>
    <cellStyle name="Normal 109" xfId="1486"/>
    <cellStyle name="Normal 11" xfId="205"/>
    <cellStyle name="Normal 11 2" xfId="206"/>
    <cellStyle name="Normal 11 2 2" xfId="1487"/>
    <cellStyle name="Normal 11 2 3" xfId="1488"/>
    <cellStyle name="Normal 11 3" xfId="1489"/>
    <cellStyle name="Normal 11 3 2" xfId="1490"/>
    <cellStyle name="Normal 11 3 3" xfId="1491"/>
    <cellStyle name="Normal 11 4" xfId="1492"/>
    <cellStyle name="Normal 11 4 2" xfId="1493"/>
    <cellStyle name="Normal 11 4 3" xfId="1494"/>
    <cellStyle name="Normal 11 5" xfId="1495"/>
    <cellStyle name="Normal 11 5 2" xfId="1496"/>
    <cellStyle name="Normal 11 5 3" xfId="1497"/>
    <cellStyle name="Normal 11 6" xfId="1498"/>
    <cellStyle name="Normal 11 7" xfId="1499"/>
    <cellStyle name="Normal 11 8" xfId="1500"/>
    <cellStyle name="Normal 11 9" xfId="1501"/>
    <cellStyle name="Normal 112" xfId="207"/>
    <cellStyle name="Normal 12" xfId="208"/>
    <cellStyle name="Normal 12 2" xfId="1502"/>
    <cellStyle name="Normal 12 3" xfId="1503"/>
    <cellStyle name="Normal 13" xfId="209"/>
    <cellStyle name="Normal 13 2" xfId="210"/>
    <cellStyle name="Normal 13 3" xfId="1504"/>
    <cellStyle name="Normal 14" xfId="211"/>
    <cellStyle name="Normal 14 2" xfId="1505"/>
    <cellStyle name="Normal 14 2 2" xfId="1506"/>
    <cellStyle name="Normal 14 2 3" xfId="1507"/>
    <cellStyle name="Normal 14 3" xfId="1508"/>
    <cellStyle name="Normal 14 3 2" xfId="1509"/>
    <cellStyle name="Normal 14 3 3" xfId="1510"/>
    <cellStyle name="Normal 14 4" xfId="1511"/>
    <cellStyle name="Normal 14 4 2" xfId="1512"/>
    <cellStyle name="Normal 14 4 3" xfId="1513"/>
    <cellStyle name="Normal 14 5" xfId="1514"/>
    <cellStyle name="Normal 14 5 2" xfId="1515"/>
    <cellStyle name="Normal 14 5 3" xfId="1516"/>
    <cellStyle name="Normal 14 6" xfId="1517"/>
    <cellStyle name="Normal 14 7" xfId="1518"/>
    <cellStyle name="Normal 14 8" xfId="1519"/>
    <cellStyle name="Normal 15" xfId="212"/>
    <cellStyle name="Normal 15 2" xfId="1520"/>
    <cellStyle name="Normal 15 3" xfId="1521"/>
    <cellStyle name="Normal 16" xfId="213"/>
    <cellStyle name="Normal 16 2" xfId="1522"/>
    <cellStyle name="Normal 16 2 2" xfId="1523"/>
    <cellStyle name="Normal 16 2 3" xfId="1524"/>
    <cellStyle name="Normal 16 2 4" xfId="1525"/>
    <cellStyle name="Normal 16 3" xfId="1526"/>
    <cellStyle name="Normal 16 3 2" xfId="1527"/>
    <cellStyle name="Normal 16 3 3" xfId="1528"/>
    <cellStyle name="Normal 16 3 4" xfId="1529"/>
    <cellStyle name="Normal 16 4" xfId="1530"/>
    <cellStyle name="Normal 16 4 2" xfId="1531"/>
    <cellStyle name="Normal 16 4 3" xfId="1532"/>
    <cellStyle name="Normal 16 4 4" xfId="1533"/>
    <cellStyle name="Normal 16 5" xfId="1534"/>
    <cellStyle name="Normal 16 5 2" xfId="1535"/>
    <cellStyle name="Normal 16 6" xfId="1536"/>
    <cellStyle name="Normal 16 7" xfId="1537"/>
    <cellStyle name="Normal 17" xfId="214"/>
    <cellStyle name="Normal 17 2" xfId="1538"/>
    <cellStyle name="Normal 17 2 2" xfId="1539"/>
    <cellStyle name="Normal 17 2 3" xfId="1540"/>
    <cellStyle name="Normal 17 3" xfId="1541"/>
    <cellStyle name="Normal 17 3 2" xfId="1542"/>
    <cellStyle name="Normal 17 3 3" xfId="1543"/>
    <cellStyle name="Normal 17 4" xfId="1544"/>
    <cellStyle name="Normal 17 5" xfId="1545"/>
    <cellStyle name="Normal 18" xfId="215"/>
    <cellStyle name="Normal 18 2" xfId="1546"/>
    <cellStyle name="Normal 18 2 2" xfId="1547"/>
    <cellStyle name="Normal 18 2 3" xfId="1548"/>
    <cellStyle name="Normal 18 3" xfId="1549"/>
    <cellStyle name="Normal 18 4" xfId="1550"/>
    <cellStyle name="Normal 18 5" xfId="1551"/>
    <cellStyle name="Normal 19" xfId="216"/>
    <cellStyle name="Normal 19 2" xfId="1552"/>
    <cellStyle name="Normal 19 3" xfId="1553"/>
    <cellStyle name="Normal 19 4" xfId="1554"/>
    <cellStyle name="Normal 2" xfId="217"/>
    <cellStyle name="Normal 2 10" xfId="1555"/>
    <cellStyle name="Normal 2 10 2" xfId="1556"/>
    <cellStyle name="Normal 2 10 3" xfId="1557"/>
    <cellStyle name="Normal 2 11" xfId="1558"/>
    <cellStyle name="Normal 2 11 2" xfId="1559"/>
    <cellStyle name="Normal 2 12" xfId="1560"/>
    <cellStyle name="Normal 2 12 2" xfId="1561"/>
    <cellStyle name="Normal 2 13" xfId="1562"/>
    <cellStyle name="Normal 2 13 2" xfId="1563"/>
    <cellStyle name="Normal 2 14" xfId="1564"/>
    <cellStyle name="Normal 2 14 2" xfId="1565"/>
    <cellStyle name="Normal 2 15" xfId="1566"/>
    <cellStyle name="Normal 2 15 2" xfId="1567"/>
    <cellStyle name="Normal 2 16" xfId="1568"/>
    <cellStyle name="Normal 2 16 2" xfId="1569"/>
    <cellStyle name="Normal 2 17" xfId="1570"/>
    <cellStyle name="Normal 2 17 2" xfId="1571"/>
    <cellStyle name="Normal 2 17 4" xfId="1572"/>
    <cellStyle name="Normal 2 17 4 2" xfId="1573"/>
    <cellStyle name="Normal 2 18" xfId="1574"/>
    <cellStyle name="Normal 2 19" xfId="1575"/>
    <cellStyle name="Normal 2 2" xfId="218"/>
    <cellStyle name="Normal 2 2 10" xfId="1576"/>
    <cellStyle name="Normal 2 2 11" xfId="1577"/>
    <cellStyle name="Normal 2 2 12" xfId="1578"/>
    <cellStyle name="Normal 2 2 13" xfId="1579"/>
    <cellStyle name="Normal 2 2 14" xfId="1580"/>
    <cellStyle name="Normal 2 2 15" xfId="1581"/>
    <cellStyle name="Normal 2 2 16" xfId="1582"/>
    <cellStyle name="Normal 2 2 17" xfId="1583"/>
    <cellStyle name="Normal 2 2 18" xfId="1584"/>
    <cellStyle name="Normal 2 2 19" xfId="1585"/>
    <cellStyle name="Normal 2 2 2" xfId="1586"/>
    <cellStyle name="Normal 2 2 2 2" xfId="1587"/>
    <cellStyle name="Normal 2 2 2 2 2" xfId="1588"/>
    <cellStyle name="Normal 2 2 2 2 2 2" xfId="1589"/>
    <cellStyle name="Normal 2 2 2 2 3" xfId="1590"/>
    <cellStyle name="Normal 2 2 2 2 4" xfId="1591"/>
    <cellStyle name="Normal 2 2 2 2 5" xfId="1592"/>
    <cellStyle name="Normal 2 2 2 2 6" xfId="1593"/>
    <cellStyle name="Normal 2 2 2 3" xfId="1594"/>
    <cellStyle name="Normal 2 2 2 3 2" xfId="1595"/>
    <cellStyle name="Normal 2 2 2 4" xfId="1596"/>
    <cellStyle name="Normal 2 2 2 4 2" xfId="1597"/>
    <cellStyle name="Normal 2 2 2 5" xfId="1598"/>
    <cellStyle name="Normal 2 2 2 6" xfId="1599"/>
    <cellStyle name="Normal 2 2 20" xfId="1600"/>
    <cellStyle name="Normal 2 2 21" xfId="1601"/>
    <cellStyle name="Normal 2 2 22" xfId="1602"/>
    <cellStyle name="Normal 2 2 23" xfId="1603"/>
    <cellStyle name="Normal 2 2 24" xfId="1604"/>
    <cellStyle name="Normal 2 2 25" xfId="1605"/>
    <cellStyle name="Normal 2 2 26" xfId="1606"/>
    <cellStyle name="Normal 2 2 3" xfId="1607"/>
    <cellStyle name="Normal 2 2 3 2" xfId="1608"/>
    <cellStyle name="Normal 2 2 3 3" xfId="1609"/>
    <cellStyle name="Normal 2 2 4" xfId="1610"/>
    <cellStyle name="Normal 2 2 4 2" xfId="1611"/>
    <cellStyle name="Normal 2 2 4 3" xfId="1612"/>
    <cellStyle name="Normal 2 2 5" xfId="1613"/>
    <cellStyle name="Normal 2 2 5 2" xfId="1614"/>
    <cellStyle name="Normal 2 2 6" xfId="1615"/>
    <cellStyle name="Normal 2 2 6 2" xfId="1616"/>
    <cellStyle name="Normal 2 2 7" xfId="1617"/>
    <cellStyle name="Normal 2 2 8" xfId="1618"/>
    <cellStyle name="Normal 2 2 9" xfId="1619"/>
    <cellStyle name="Normal 2 2_765KV PROGRESS REGISTER" xfId="1620"/>
    <cellStyle name="Normal 2 20" xfId="1621"/>
    <cellStyle name="Normal 2 21" xfId="1622"/>
    <cellStyle name="Normal 2 22" xfId="1623"/>
    <cellStyle name="Normal 2 23" xfId="1624"/>
    <cellStyle name="Normal 2 24" xfId="1625"/>
    <cellStyle name="Normal 2 25" xfId="1626"/>
    <cellStyle name="Normal 2 26" xfId="1627"/>
    <cellStyle name="Normal 2 27" xfId="1628"/>
    <cellStyle name="Normal 2 28" xfId="1629"/>
    <cellStyle name="Normal 2 29" xfId="1630"/>
    <cellStyle name="Normal 2 3" xfId="219"/>
    <cellStyle name="Normal 2 3 10" xfId="1631"/>
    <cellStyle name="Normal 2 3 11" xfId="1632"/>
    <cellStyle name="Normal 2 3 12" xfId="1633"/>
    <cellStyle name="Normal 2 3 13" xfId="1634"/>
    <cellStyle name="Normal 2 3 14" xfId="1635"/>
    <cellStyle name="Normal 2 3 15" xfId="1636"/>
    <cellStyle name="Normal 2 3 16" xfId="1637"/>
    <cellStyle name="Normal 2 3 17" xfId="1638"/>
    <cellStyle name="Normal 2 3 18" xfId="1639"/>
    <cellStyle name="Normal 2 3 19" xfId="1640"/>
    <cellStyle name="Normal 2 3 2" xfId="1641"/>
    <cellStyle name="Normal 2 3 2 2" xfId="1642"/>
    <cellStyle name="Normal 2 3 2 2 2" xfId="1643"/>
    <cellStyle name="Normal 2 3 2 2 3" xfId="1644"/>
    <cellStyle name="Normal 2 3 2 3" xfId="1645"/>
    <cellStyle name="Normal 2 3 2 4" xfId="1646"/>
    <cellStyle name="Normal 2 3 20" xfId="1647"/>
    <cellStyle name="Normal 2 3 21" xfId="1648"/>
    <cellStyle name="Normal 2 3 22" xfId="1649"/>
    <cellStyle name="Normal 2 3 23" xfId="1650"/>
    <cellStyle name="Normal 2 3 3" xfId="1651"/>
    <cellStyle name="Normal 2 3 3 2" xfId="1652"/>
    <cellStyle name="Normal 2 3 4" xfId="1653"/>
    <cellStyle name="Normal 2 3 4 2" xfId="1654"/>
    <cellStyle name="Normal 2 3 5" xfId="1655"/>
    <cellStyle name="Normal 2 3 5 2" xfId="1656"/>
    <cellStyle name="Normal 2 3 6" xfId="1657"/>
    <cellStyle name="Normal 2 3 6 2" xfId="1658"/>
    <cellStyle name="Normal 2 3 7" xfId="1659"/>
    <cellStyle name="Normal 2 3 7 2" xfId="1660"/>
    <cellStyle name="Normal 2 3 8" xfId="1661"/>
    <cellStyle name="Normal 2 3 8 2" xfId="1662"/>
    <cellStyle name="Normal 2 3 9" xfId="1663"/>
    <cellStyle name="Normal 2 3 9 2" xfId="1664"/>
    <cellStyle name="Normal 2 30" xfId="1665"/>
    <cellStyle name="Normal 2 31" xfId="1666"/>
    <cellStyle name="Normal 2 32" xfId="1667"/>
    <cellStyle name="Normal 2 33" xfId="1668"/>
    <cellStyle name="Normal 2 34" xfId="1669"/>
    <cellStyle name="Normal 2 35" xfId="1670"/>
    <cellStyle name="Normal 2 36" xfId="1671"/>
    <cellStyle name="Normal 2 37" xfId="1672"/>
    <cellStyle name="Normal 2 38" xfId="1673"/>
    <cellStyle name="Normal 2 39" xfId="1674"/>
    <cellStyle name="Normal 2 4" xfId="220"/>
    <cellStyle name="Normal 2 4 10" xfId="1675"/>
    <cellStyle name="Normal 2 4 11" xfId="1676"/>
    <cellStyle name="Normal 2 4 12" xfId="1677"/>
    <cellStyle name="Normal 2 4 13" xfId="1678"/>
    <cellStyle name="Normal 2 4 14" xfId="1679"/>
    <cellStyle name="Normal 2 4 15" xfId="1680"/>
    <cellStyle name="Normal 2 4 16" xfId="1681"/>
    <cellStyle name="Normal 2 4 17" xfId="1682"/>
    <cellStyle name="Normal 2 4 18" xfId="1683"/>
    <cellStyle name="Normal 2 4 19" xfId="1684"/>
    <cellStyle name="Normal 2 4 2" xfId="1685"/>
    <cellStyle name="Normal 2 4 20" xfId="1686"/>
    <cellStyle name="Normal 2 4 21" xfId="1687"/>
    <cellStyle name="Normal 2 4 22" xfId="1688"/>
    <cellStyle name="Normal 2 4 23" xfId="1689"/>
    <cellStyle name="Normal 2 4 24" xfId="1690"/>
    <cellStyle name="Normal 2 4 25" xfId="1691"/>
    <cellStyle name="Normal 2 4 3" xfId="1692"/>
    <cellStyle name="Normal 2 4 4" xfId="1693"/>
    <cellStyle name="Normal 2 4 5" xfId="1694"/>
    <cellStyle name="Normal 2 4 6" xfId="1695"/>
    <cellStyle name="Normal 2 4 7" xfId="1696"/>
    <cellStyle name="Normal 2 4 8" xfId="1697"/>
    <cellStyle name="Normal 2 4 9" xfId="1698"/>
    <cellStyle name="Normal 2 40" xfId="1699"/>
    <cellStyle name="Normal 2 41" xfId="1700"/>
    <cellStyle name="Normal 2 42" xfId="1701"/>
    <cellStyle name="Normal 2 43" xfId="1702"/>
    <cellStyle name="Normal 2 44" xfId="1703"/>
    <cellStyle name="Normal 2 45" xfId="1704"/>
    <cellStyle name="Normal 2 46" xfId="1705"/>
    <cellStyle name="Normal 2 47" xfId="1706"/>
    <cellStyle name="Normal 2 48" xfId="1707"/>
    <cellStyle name="Normal 2 49" xfId="1708"/>
    <cellStyle name="Normal 2 5" xfId="221"/>
    <cellStyle name="Normal 2 5 10" xfId="1709"/>
    <cellStyle name="Normal 2 5 11" xfId="1710"/>
    <cellStyle name="Normal 2 5 12" xfId="1711"/>
    <cellStyle name="Normal 2 5 13" xfId="1712"/>
    <cellStyle name="Normal 2 5 14" xfId="1713"/>
    <cellStyle name="Normal 2 5 15" xfId="1714"/>
    <cellStyle name="Normal 2 5 16" xfId="1715"/>
    <cellStyle name="Normal 2 5 17" xfId="1716"/>
    <cellStyle name="Normal 2 5 18" xfId="1717"/>
    <cellStyle name="Normal 2 5 19" xfId="1718"/>
    <cellStyle name="Normal 2 5 2" xfId="1719"/>
    <cellStyle name="Normal 2 5 20" xfId="1720"/>
    <cellStyle name="Normal 2 5 21" xfId="1721"/>
    <cellStyle name="Normal 2 5 22" xfId="1722"/>
    <cellStyle name="Normal 2 5 23" xfId="1723"/>
    <cellStyle name="Normal 2 5 3" xfId="1724"/>
    <cellStyle name="Normal 2 5 4" xfId="1725"/>
    <cellStyle name="Normal 2 5 5" xfId="1726"/>
    <cellStyle name="Normal 2 5 6" xfId="1727"/>
    <cellStyle name="Normal 2 5 7" xfId="1728"/>
    <cellStyle name="Normal 2 5 8" xfId="1729"/>
    <cellStyle name="Normal 2 5 9" xfId="1730"/>
    <cellStyle name="Normal 2 50" xfId="1731"/>
    <cellStyle name="Normal 2 51" xfId="1732"/>
    <cellStyle name="Normal 2 52" xfId="1733"/>
    <cellStyle name="Normal 2 6" xfId="222"/>
    <cellStyle name="Normal 2 6 10" xfId="1734"/>
    <cellStyle name="Normal 2 6 11" xfId="1735"/>
    <cellStyle name="Normal 2 6 12" xfId="1736"/>
    <cellStyle name="Normal 2 6 13" xfId="1737"/>
    <cellStyle name="Normal 2 6 14" xfId="1738"/>
    <cellStyle name="Normal 2 6 15" xfId="1739"/>
    <cellStyle name="Normal 2 6 16" xfId="1740"/>
    <cellStyle name="Normal 2 6 17" xfId="1741"/>
    <cellStyle name="Normal 2 6 18" xfId="1742"/>
    <cellStyle name="Normal 2 6 19" xfId="1743"/>
    <cellStyle name="Normal 2 6 2" xfId="1744"/>
    <cellStyle name="Normal 2 6 2 2" xfId="1745"/>
    <cellStyle name="Normal 2 6 2 3" xfId="1746"/>
    <cellStyle name="Normal 2 6 2 4" xfId="1747"/>
    <cellStyle name="Normal 2 6 20" xfId="1748"/>
    <cellStyle name="Normal 2 6 21" xfId="1749"/>
    <cellStyle name="Normal 2 6 22" xfId="1750"/>
    <cellStyle name="Normal 2 6 23" xfId="1751"/>
    <cellStyle name="Normal 2 6 3" xfId="1752"/>
    <cellStyle name="Normal 2 6 3 2" xfId="1753"/>
    <cellStyle name="Normal 2 6 4" xfId="1754"/>
    <cellStyle name="Normal 2 6 5" xfId="1755"/>
    <cellStyle name="Normal 2 6 6" xfId="1756"/>
    <cellStyle name="Normal 2 6 7" xfId="1757"/>
    <cellStyle name="Normal 2 6 8" xfId="1758"/>
    <cellStyle name="Normal 2 6 9" xfId="1759"/>
    <cellStyle name="Normal 2 7" xfId="223"/>
    <cellStyle name="Normal 2 7 2" xfId="224"/>
    <cellStyle name="Normal 2 7 2 2" xfId="1760"/>
    <cellStyle name="Normal 2 7 3" xfId="1761"/>
    <cellStyle name="Normal 2 77" xfId="1762"/>
    <cellStyle name="Normal 2 8" xfId="1763"/>
    <cellStyle name="Normal 2 8 2" xfId="1764"/>
    <cellStyle name="Normal 2 8 2 2" xfId="1765"/>
    <cellStyle name="Normal 2 8 3" xfId="1766"/>
    <cellStyle name="Normal 2 9" xfId="1767"/>
    <cellStyle name="Normal 2 9 2" xfId="1768"/>
    <cellStyle name="Normal 2_765KV Final Tower Schedule 27.05.2013" xfId="1769"/>
    <cellStyle name="Normal 20" xfId="225"/>
    <cellStyle name="Normal 20 2" xfId="1770"/>
    <cellStyle name="Normal 20 2 2" xfId="1771"/>
    <cellStyle name="Normal 20 3" xfId="1772"/>
    <cellStyle name="Normal 21" xfId="226"/>
    <cellStyle name="Normal 22" xfId="227"/>
    <cellStyle name="Normal 22 2" xfId="228"/>
    <cellStyle name="Normal 23" xfId="229"/>
    <cellStyle name="Normal 23 2" xfId="230"/>
    <cellStyle name="Normal 24" xfId="231"/>
    <cellStyle name="Normal 25" xfId="232"/>
    <cellStyle name="Normal 25 2" xfId="1773"/>
    <cellStyle name="Normal 26" xfId="233"/>
    <cellStyle name="Normal 26 2" xfId="1774"/>
    <cellStyle name="Normal 27" xfId="234"/>
    <cellStyle name="Normal 28" xfId="235"/>
    <cellStyle name="Normal 29" xfId="236"/>
    <cellStyle name="Normal 3" xfId="237"/>
    <cellStyle name="Normal 3 10" xfId="1775"/>
    <cellStyle name="Normal 3 10 2" xfId="1776"/>
    <cellStyle name="Normal 3 10 3" xfId="1777"/>
    <cellStyle name="Normal 3 10 3 2" xfId="1778"/>
    <cellStyle name="Normal 3 11" xfId="1779"/>
    <cellStyle name="Normal 3 11 2" xfId="1780"/>
    <cellStyle name="Normal 3 12" xfId="1781"/>
    <cellStyle name="Normal 3 13" xfId="1782"/>
    <cellStyle name="Normal 3 14" xfId="1783"/>
    <cellStyle name="Normal 3 15" xfId="1784"/>
    <cellStyle name="Normal 3 16" xfId="1785"/>
    <cellStyle name="Normal 3 17" xfId="1786"/>
    <cellStyle name="Normal 3 2" xfId="238"/>
    <cellStyle name="Normal 3 2 2" xfId="1787"/>
    <cellStyle name="Normal 3 2 2 2" xfId="1788"/>
    <cellStyle name="Normal 3 2 2 3" xfId="1789"/>
    <cellStyle name="Normal 3 2 2 4" xfId="1790"/>
    <cellStyle name="Normal 3 2 2 4 2 2 2 2 2 2 3 2 2 7 2 4 2 2 2" xfId="1791"/>
    <cellStyle name="Normal 3 2 2 4 2 2 2 2 2 2 3 2 2 7 2 4 2 2 2 2" xfId="1792"/>
    <cellStyle name="Normal 3 2 2 4 2 2 2 2 2 2 3 2 2 7 2 4 2 2 2 2 2" xfId="1793"/>
    <cellStyle name="Normal 3 2 2 4 2 2 2 2 2 2 3 2 2 7 2 4 2 2 2 2 3" xfId="1794"/>
    <cellStyle name="Normal 3 2 2 4 2 2 2 2 2 2 3 2 2 7 2 4 2 2 2 2 3 2" xfId="1795"/>
    <cellStyle name="Normal 3 2 2 4 2 2 2 2 2 2 3 2 2 7 3 4 2 2 2" xfId="1796"/>
    <cellStyle name="Normal 3 2 2 4 2 2 2 2 2 2 3 2 2 7 3 4 2 2 2 2" xfId="1797"/>
    <cellStyle name="Normal 3 2 2 4 2 2 2 2 2 2 3 2 2 7 3 4 2 2 2 2 2" xfId="1798"/>
    <cellStyle name="Normal 3 2 2 4 2 2 2 2 2 2 3 2 2 7 3 4 2 2 2 2 3" xfId="1799"/>
    <cellStyle name="Normal 3 2 2 4 2 2 2 2 2 2 3 2 2 7 3 4 2 2 2 2 3 2" xfId="1800"/>
    <cellStyle name="Normal 3 2 2 5" xfId="1801"/>
    <cellStyle name="Normal 3 2 3" xfId="1802"/>
    <cellStyle name="Normal 3 2 3 2" xfId="1803"/>
    <cellStyle name="Normal 3 2 4" xfId="1804"/>
    <cellStyle name="Normal 3 2 5" xfId="1805"/>
    <cellStyle name="Normal 3 2 6" xfId="1806"/>
    <cellStyle name="Normal 3 2 7" xfId="1807"/>
    <cellStyle name="Normal 3 2_765KV Final Tower Schedule 27.05.2013" xfId="1808"/>
    <cellStyle name="Normal 3 3" xfId="1809"/>
    <cellStyle name="Normal 3 3 2" xfId="1810"/>
    <cellStyle name="Normal 3 4" xfId="1811"/>
    <cellStyle name="Normal 3 4 2" xfId="1812"/>
    <cellStyle name="Normal 3 4 3" xfId="1813"/>
    <cellStyle name="Normal 3 5" xfId="1814"/>
    <cellStyle name="Normal 3 5 2" xfId="1815"/>
    <cellStyle name="Normal 3 6" xfId="1816"/>
    <cellStyle name="Normal 3 6 2" xfId="1817"/>
    <cellStyle name="Normal 3 7" xfId="1818"/>
    <cellStyle name="Normal 3 7 2" xfId="1819"/>
    <cellStyle name="Normal 3 8" xfId="1820"/>
    <cellStyle name="Normal 3 8 2" xfId="1821"/>
    <cellStyle name="Normal 3 9" xfId="1822"/>
    <cellStyle name="Normal 3 9 2" xfId="1823"/>
    <cellStyle name="Normal 3_765KV Final Tower Schedule 27.05.2013" xfId="1824"/>
    <cellStyle name="Normal 30" xfId="239"/>
    <cellStyle name="Normal 30 2" xfId="240"/>
    <cellStyle name="Normal 31" xfId="241"/>
    <cellStyle name="Normal 32" xfId="242"/>
    <cellStyle name="Normal 33" xfId="243"/>
    <cellStyle name="Normal 34" xfId="244"/>
    <cellStyle name="Normal 35" xfId="245"/>
    <cellStyle name="Normal 36" xfId="246"/>
    <cellStyle name="Normal 37" xfId="1825"/>
    <cellStyle name="Normal 37 2" xfId="1826"/>
    <cellStyle name="Normal 38" xfId="1827"/>
    <cellStyle name="Normal 39" xfId="1828"/>
    <cellStyle name="Normal 4" xfId="247"/>
    <cellStyle name="Normal 4 10" xfId="1829"/>
    <cellStyle name="Normal 4 11" xfId="1830"/>
    <cellStyle name="Normal 4 12" xfId="1831"/>
    <cellStyle name="Normal 4 13" xfId="1832"/>
    <cellStyle name="Normal 4 14" xfId="1833"/>
    <cellStyle name="Normal 4 15" xfId="1834"/>
    <cellStyle name="Normal 4 16" xfId="1835"/>
    <cellStyle name="Normal 4 2" xfId="1836"/>
    <cellStyle name="Normal 4 2 10" xfId="1837"/>
    <cellStyle name="Normal 4 2 11" xfId="1838"/>
    <cellStyle name="Normal 4 2 12" xfId="1839"/>
    <cellStyle name="Normal 4 2 13" xfId="1840"/>
    <cellStyle name="Normal 4 2 14" xfId="1841"/>
    <cellStyle name="Normal 4 2 15" xfId="1842"/>
    <cellStyle name="Normal 4 2 16" xfId="1843"/>
    <cellStyle name="Normal 4 2 17" xfId="1844"/>
    <cellStyle name="Normal 4 2 18" xfId="1845"/>
    <cellStyle name="Normal 4 2 19" xfId="1846"/>
    <cellStyle name="Normal 4 2 2" xfId="248"/>
    <cellStyle name="Normal 4 2 20" xfId="1847"/>
    <cellStyle name="Normal 4 2 21" xfId="1848"/>
    <cellStyle name="Normal 4 2 22" xfId="1849"/>
    <cellStyle name="Normal 4 2 23" xfId="1850"/>
    <cellStyle name="Normal 4 2 3" xfId="1851"/>
    <cellStyle name="Normal 4 2 4" xfId="1852"/>
    <cellStyle name="Normal 4 2 5" xfId="1853"/>
    <cellStyle name="Normal 4 2 6" xfId="1854"/>
    <cellStyle name="Normal 4 2 7" xfId="1855"/>
    <cellStyle name="Normal 4 2 8" xfId="1856"/>
    <cellStyle name="Normal 4 2 9" xfId="1857"/>
    <cellStyle name="Normal 4 3" xfId="1858"/>
    <cellStyle name="Normal 4 3 2" xfId="1859"/>
    <cellStyle name="Normal 4 3 3" xfId="1860"/>
    <cellStyle name="Normal 4 4" xfId="1861"/>
    <cellStyle name="Normal 4 4 2" xfId="1862"/>
    <cellStyle name="Normal 4 4 3" xfId="1863"/>
    <cellStyle name="Normal 4 4 4" xfId="1864"/>
    <cellStyle name="Normal 4 5" xfId="1865"/>
    <cellStyle name="Normal 4 5 2" xfId="1866"/>
    <cellStyle name="Normal 4 5 3" xfId="1867"/>
    <cellStyle name="Normal 4 6" xfId="1868"/>
    <cellStyle name="Normal 4 6 2" xfId="1869"/>
    <cellStyle name="Normal 4 7" xfId="1870"/>
    <cellStyle name="Normal 4 7 2" xfId="1871"/>
    <cellStyle name="Normal 4 8" xfId="1872"/>
    <cellStyle name="Normal 4 8 2" xfId="1873"/>
    <cellStyle name="Normal 4 9" xfId="1874"/>
    <cellStyle name="Normal 4 9 2" xfId="1875"/>
    <cellStyle name="Normal 4_DATE WISE PROGRAMME" xfId="1876"/>
    <cellStyle name="Normal 40" xfId="1877"/>
    <cellStyle name="Normal 40 2" xfId="1878"/>
    <cellStyle name="Normal 41" xfId="249"/>
    <cellStyle name="Normal 41 3" xfId="250"/>
    <cellStyle name="Normal 42" xfId="1879"/>
    <cellStyle name="Normal 43" xfId="1880"/>
    <cellStyle name="Normal 44" xfId="1881"/>
    <cellStyle name="Normal 45" xfId="1882"/>
    <cellStyle name="Normal 46" xfId="1883"/>
    <cellStyle name="Normal 46 4 2 2 2 2 2 2" xfId="251"/>
    <cellStyle name="Normal 47" xfId="1884"/>
    <cellStyle name="Normal 48" xfId="1885"/>
    <cellStyle name="Normal 49" xfId="1886"/>
    <cellStyle name="Normal 5" xfId="1"/>
    <cellStyle name="Normal 5 10" xfId="1887"/>
    <cellStyle name="Normal 5 11" xfId="1888"/>
    <cellStyle name="Normal 5 12" xfId="1889"/>
    <cellStyle name="Normal 5 13" xfId="1890"/>
    <cellStyle name="Normal 5 14" xfId="1891"/>
    <cellStyle name="Normal 5 15" xfId="1892"/>
    <cellStyle name="Normal 5 16" xfId="1893"/>
    <cellStyle name="Normal 5 17" xfId="1894"/>
    <cellStyle name="Normal 5 18" xfId="1895"/>
    <cellStyle name="Normal 5 19" xfId="1896"/>
    <cellStyle name="Normal 5 2" xfId="252"/>
    <cellStyle name="Normal 5 2 2" xfId="1897"/>
    <cellStyle name="Normal 5 2 3" xfId="1898"/>
    <cellStyle name="Normal 5 20" xfId="1899"/>
    <cellStyle name="Normal 5 21" xfId="1900"/>
    <cellStyle name="Normal 5 22" xfId="1901"/>
    <cellStyle name="Normal 5 23" xfId="1902"/>
    <cellStyle name="Normal 5 24" xfId="1903"/>
    <cellStyle name="Normal 5 3" xfId="253"/>
    <cellStyle name="Normal 5 3 2" xfId="1904"/>
    <cellStyle name="Normal 5 4" xfId="1905"/>
    <cellStyle name="Normal 5 4 2" xfId="1906"/>
    <cellStyle name="Normal 5 5" xfId="1907"/>
    <cellStyle name="Normal 5 5 2" xfId="1908"/>
    <cellStyle name="Normal 5 6" xfId="1909"/>
    <cellStyle name="Normal 5 7" xfId="1910"/>
    <cellStyle name="Normal 5 8" xfId="1911"/>
    <cellStyle name="Normal 5 9" xfId="1912"/>
    <cellStyle name="Normal 5_MPR_Feb-11" xfId="1913"/>
    <cellStyle name="Normal 50" xfId="1914"/>
    <cellStyle name="Normal 6" xfId="254"/>
    <cellStyle name="Normal 6 10" xfId="1915"/>
    <cellStyle name="Normal 6 11" xfId="1916"/>
    <cellStyle name="Normal 6 12" xfId="1917"/>
    <cellStyle name="Normal 6 13" xfId="1918"/>
    <cellStyle name="Normal 6 14" xfId="1919"/>
    <cellStyle name="Normal 6 15" xfId="1920"/>
    <cellStyle name="Normal 6 16" xfId="1921"/>
    <cellStyle name="Normal 6 17" xfId="1922"/>
    <cellStyle name="Normal 6 18" xfId="1923"/>
    <cellStyle name="Normal 6 19" xfId="1924"/>
    <cellStyle name="Normal 6 2" xfId="255"/>
    <cellStyle name="Normal 6 2 2" xfId="1925"/>
    <cellStyle name="Normal 6 20" xfId="1926"/>
    <cellStyle name="Normal 6 21" xfId="1927"/>
    <cellStyle name="Normal 6 22" xfId="1928"/>
    <cellStyle name="Normal 6 22 2" xfId="1929"/>
    <cellStyle name="Normal 6 22 3" xfId="1930"/>
    <cellStyle name="Normal 6 23" xfId="1931"/>
    <cellStyle name="Normal 6 24" xfId="1932"/>
    <cellStyle name="Normal 6 25" xfId="1933"/>
    <cellStyle name="Normal 6 3" xfId="1934"/>
    <cellStyle name="Normal 6 4" xfId="1935"/>
    <cellStyle name="Normal 6 5" xfId="1936"/>
    <cellStyle name="Normal 6 6" xfId="1937"/>
    <cellStyle name="Normal 6 7" xfId="1938"/>
    <cellStyle name="Normal 6 8" xfId="1939"/>
    <cellStyle name="Normal 6 9" xfId="1940"/>
    <cellStyle name="Normal 7" xfId="256"/>
    <cellStyle name="Normal 7 10" xfId="1941"/>
    <cellStyle name="Normal 7 11" xfId="1942"/>
    <cellStyle name="Normal 7 12" xfId="1943"/>
    <cellStyle name="Normal 7 13" xfId="1944"/>
    <cellStyle name="Normal 7 14" xfId="1945"/>
    <cellStyle name="Normal 7 15" xfId="1946"/>
    <cellStyle name="Normal 7 16" xfId="1947"/>
    <cellStyle name="Normal 7 17" xfId="1948"/>
    <cellStyle name="Normal 7 18" xfId="1949"/>
    <cellStyle name="Normal 7 19" xfId="1950"/>
    <cellStyle name="Normal 7 2" xfId="257"/>
    <cellStyle name="Normal 7 2 2" xfId="1951"/>
    <cellStyle name="Normal 7 20" xfId="1952"/>
    <cellStyle name="Normal 7 21" xfId="1953"/>
    <cellStyle name="Normal 7 22" xfId="1954"/>
    <cellStyle name="Normal 7 23" xfId="1955"/>
    <cellStyle name="Normal 7 24" xfId="1956"/>
    <cellStyle name="Normal 7 25" xfId="1957"/>
    <cellStyle name="Normal 7 3" xfId="1958"/>
    <cellStyle name="Normal 7 3 2" xfId="1959"/>
    <cellStyle name="Normal 7 4" xfId="1960"/>
    <cellStyle name="Normal 7 4 2" xfId="1961"/>
    <cellStyle name="Normal 7 5" xfId="1962"/>
    <cellStyle name="Normal 7 5 2" xfId="1963"/>
    <cellStyle name="Normal 7 6" xfId="1964"/>
    <cellStyle name="Normal 7 6 2" xfId="1965"/>
    <cellStyle name="Normal 7 7" xfId="1966"/>
    <cellStyle name="Normal 7 8" xfId="1967"/>
    <cellStyle name="Normal 7 9" xfId="1968"/>
    <cellStyle name="Normal 8" xfId="258"/>
    <cellStyle name="Normal 8 10" xfId="1969"/>
    <cellStyle name="Normal 8 11" xfId="1970"/>
    <cellStyle name="Normal 8 12" xfId="1971"/>
    <cellStyle name="Normal 8 13" xfId="1972"/>
    <cellStyle name="Normal 8 14" xfId="1973"/>
    <cellStyle name="Normal 8 15" xfId="1974"/>
    <cellStyle name="Normal 8 16" xfId="1975"/>
    <cellStyle name="Normal 8 17" xfId="1976"/>
    <cellStyle name="Normal 8 18" xfId="1977"/>
    <cellStyle name="Normal 8 19" xfId="1978"/>
    <cellStyle name="Normal 8 2" xfId="259"/>
    <cellStyle name="Normal 8 2 2" xfId="1979"/>
    <cellStyle name="Normal 8 20" xfId="1980"/>
    <cellStyle name="Normal 8 21" xfId="1981"/>
    <cellStyle name="Normal 8 22" xfId="1982"/>
    <cellStyle name="Normal 8 3" xfId="1983"/>
    <cellStyle name="Normal 8 4" xfId="1984"/>
    <cellStyle name="Normal 8 5" xfId="1985"/>
    <cellStyle name="Normal 8 6" xfId="1986"/>
    <cellStyle name="Normal 8 7" xfId="1987"/>
    <cellStyle name="Normal 8 8" xfId="1988"/>
    <cellStyle name="Normal 8 9" xfId="1989"/>
    <cellStyle name="Normal 87" xfId="1990"/>
    <cellStyle name="Normal 87 2" xfId="1991"/>
    <cellStyle name="Normal 9" xfId="260"/>
    <cellStyle name="Normal 9 10" xfId="1992"/>
    <cellStyle name="Normal 9 11" xfId="1993"/>
    <cellStyle name="Normal 9 12" xfId="1994"/>
    <cellStyle name="Normal 9 13" xfId="1995"/>
    <cellStyle name="Normal 9 14" xfId="1996"/>
    <cellStyle name="Normal 9 15" xfId="1997"/>
    <cellStyle name="Normal 9 16" xfId="1998"/>
    <cellStyle name="Normal 9 17" xfId="1999"/>
    <cellStyle name="Normal 9 18" xfId="2000"/>
    <cellStyle name="Normal 9 19" xfId="2001"/>
    <cellStyle name="Normal 9 2" xfId="261"/>
    <cellStyle name="Normal 9 2 2" xfId="2002"/>
    <cellStyle name="Normal 9 20" xfId="2003"/>
    <cellStyle name="Normal 9 21" xfId="2004"/>
    <cellStyle name="Normal 9 22" xfId="2005"/>
    <cellStyle name="Normal 9 3" xfId="2006"/>
    <cellStyle name="Normal 9 4" xfId="2007"/>
    <cellStyle name="Normal 9 5" xfId="2008"/>
    <cellStyle name="Normal 9 6" xfId="2009"/>
    <cellStyle name="Normal 9 7" xfId="2010"/>
    <cellStyle name="Normal 9 8" xfId="2011"/>
    <cellStyle name="Normal 9 9" xfId="2012"/>
    <cellStyle name="Normal 90 2" xfId="2013"/>
    <cellStyle name="normální_laroux" xfId="2014"/>
    <cellStyle name="Note 10" xfId="262"/>
    <cellStyle name="Note 11" xfId="263"/>
    <cellStyle name="Note 12" xfId="264"/>
    <cellStyle name="Note 13" xfId="265"/>
    <cellStyle name="Note 14" xfId="266"/>
    <cellStyle name="Note 15" xfId="267"/>
    <cellStyle name="Note 16" xfId="268"/>
    <cellStyle name="Note 17" xfId="269"/>
    <cellStyle name="Note 18" xfId="270"/>
    <cellStyle name="Note 19" xfId="271"/>
    <cellStyle name="Note 2" xfId="272"/>
    <cellStyle name="Note 2 10" xfId="2015"/>
    <cellStyle name="Note 2 2" xfId="2016"/>
    <cellStyle name="Note 2 3" xfId="2017"/>
    <cellStyle name="Note 2 4" xfId="2018"/>
    <cellStyle name="Note 2 5" xfId="2019"/>
    <cellStyle name="Note 2 6" xfId="2020"/>
    <cellStyle name="Note 2 7" xfId="2021"/>
    <cellStyle name="Note 2 8" xfId="2022"/>
    <cellStyle name="Note 2 9" xfId="2023"/>
    <cellStyle name="Note 20" xfId="2024"/>
    <cellStyle name="Note 21" xfId="2025"/>
    <cellStyle name="Note 22" xfId="2026"/>
    <cellStyle name="Note 23" xfId="2027"/>
    <cellStyle name="Note 24" xfId="2028"/>
    <cellStyle name="Note 25" xfId="2029"/>
    <cellStyle name="Note 26" xfId="2030"/>
    <cellStyle name="Note 27" xfId="2031"/>
    <cellStyle name="Note 28" xfId="2032"/>
    <cellStyle name="Note 29" xfId="2033"/>
    <cellStyle name="Note 3" xfId="273"/>
    <cellStyle name="Note 3 2" xfId="2034"/>
    <cellStyle name="Note 3 3" xfId="2035"/>
    <cellStyle name="Note 30" xfId="2036"/>
    <cellStyle name="Note 31" xfId="2037"/>
    <cellStyle name="Note 32" xfId="2038"/>
    <cellStyle name="Note 33" xfId="2039"/>
    <cellStyle name="Note 34" xfId="2040"/>
    <cellStyle name="Note 35" xfId="2041"/>
    <cellStyle name="Note 36" xfId="2042"/>
    <cellStyle name="Note 37" xfId="2043"/>
    <cellStyle name="Note 38" xfId="2044"/>
    <cellStyle name="Note 39" xfId="2045"/>
    <cellStyle name="Note 4" xfId="274"/>
    <cellStyle name="Note 4 2" xfId="2046"/>
    <cellStyle name="Note 4 3" xfId="2047"/>
    <cellStyle name="Note 40" xfId="2048"/>
    <cellStyle name="Note 41" xfId="2049"/>
    <cellStyle name="Note 42" xfId="2050"/>
    <cellStyle name="Note 43" xfId="2051"/>
    <cellStyle name="Note 44" xfId="2052"/>
    <cellStyle name="Note 45" xfId="2053"/>
    <cellStyle name="Note 46" xfId="2054"/>
    <cellStyle name="Note 47" xfId="2055"/>
    <cellStyle name="Note 48" xfId="2056"/>
    <cellStyle name="Note 49" xfId="2057"/>
    <cellStyle name="Note 5" xfId="275"/>
    <cellStyle name="Note 5 2" xfId="2058"/>
    <cellStyle name="Note 5 3" xfId="2059"/>
    <cellStyle name="Note 50" xfId="2060"/>
    <cellStyle name="Note 51" xfId="2061"/>
    <cellStyle name="Note 52" xfId="2062"/>
    <cellStyle name="Note 53" xfId="2063"/>
    <cellStyle name="Note 54" xfId="2064"/>
    <cellStyle name="Note 55" xfId="2065"/>
    <cellStyle name="Note 56" xfId="2066"/>
    <cellStyle name="Note 57" xfId="2067"/>
    <cellStyle name="Note 58" xfId="2068"/>
    <cellStyle name="Note 6" xfId="276"/>
    <cellStyle name="Note 6 2" xfId="2069"/>
    <cellStyle name="Note 7" xfId="277"/>
    <cellStyle name="Note 8" xfId="278"/>
    <cellStyle name="Note 9" xfId="279"/>
    <cellStyle name="Output 2" xfId="2070"/>
    <cellStyle name="Output 2 10" xfId="2071"/>
    <cellStyle name="Output 2 2" xfId="2072"/>
    <cellStyle name="Output 2 3" xfId="2073"/>
    <cellStyle name="Output 2 4" xfId="2074"/>
    <cellStyle name="Output 2 5" xfId="2075"/>
    <cellStyle name="Output 2 6" xfId="2076"/>
    <cellStyle name="Output 2 7" xfId="2077"/>
    <cellStyle name="Output 2 8" xfId="2078"/>
    <cellStyle name="Output 2 9" xfId="2079"/>
    <cellStyle name="Output 3" xfId="2080"/>
    <cellStyle name="Output 3 2" xfId="2081"/>
    <cellStyle name="Output 4" xfId="2082"/>
    <cellStyle name="Output 4 2" xfId="2083"/>
    <cellStyle name="Output 5" xfId="2084"/>
    <cellStyle name="Output 5 2" xfId="2085"/>
    <cellStyle name="Output 6" xfId="2086"/>
    <cellStyle name="Percent [2]" xfId="2087"/>
    <cellStyle name="Percent [2] 10" xfId="2088"/>
    <cellStyle name="Percent [2] 11" xfId="2089"/>
    <cellStyle name="Percent [2] 12" xfId="2090"/>
    <cellStyle name="Percent [2] 13" xfId="2091"/>
    <cellStyle name="Percent [2] 14" xfId="2092"/>
    <cellStyle name="Percent [2] 15" xfId="2093"/>
    <cellStyle name="Percent [2] 16" xfId="2094"/>
    <cellStyle name="Percent [2] 17" xfId="2095"/>
    <cellStyle name="Percent [2] 18" xfId="2096"/>
    <cellStyle name="Percent [2] 19" xfId="2097"/>
    <cellStyle name="Percent [2] 2" xfId="2098"/>
    <cellStyle name="Percent [2] 20" xfId="2099"/>
    <cellStyle name="Percent [2] 21" xfId="2100"/>
    <cellStyle name="Percent [2] 22" xfId="2101"/>
    <cellStyle name="Percent [2] 3" xfId="2102"/>
    <cellStyle name="Percent [2] 4" xfId="2103"/>
    <cellStyle name="Percent [2] 5" xfId="2104"/>
    <cellStyle name="Percent [2] 6" xfId="2105"/>
    <cellStyle name="Percent [2] 7" xfId="2106"/>
    <cellStyle name="Percent [2] 8" xfId="2107"/>
    <cellStyle name="Percent [2] 9" xfId="2108"/>
    <cellStyle name="Percent 2" xfId="280"/>
    <cellStyle name="Percent 2 2" xfId="2109"/>
    <cellStyle name="Percent 2 2 2" xfId="2110"/>
    <cellStyle name="Percent 2 2 3" xfId="2111"/>
    <cellStyle name="Percent 3" xfId="2112"/>
    <cellStyle name="Percent 3 2" xfId="2113"/>
    <cellStyle name="Percent 3 2 2" xfId="2114"/>
    <cellStyle name="Percent 3 2 3" xfId="2115"/>
    <cellStyle name="Percent 3 2 4" xfId="2116"/>
    <cellStyle name="Percent 3 3" xfId="2117"/>
    <cellStyle name="Percent 4" xfId="2118"/>
    <cellStyle name="Percent 4 2" xfId="2119"/>
    <cellStyle name="Percent 5" xfId="2120"/>
    <cellStyle name="Percent 5 2" xfId="2121"/>
    <cellStyle name="Percent 6" xfId="2122"/>
    <cellStyle name="Percent 7" xfId="2123"/>
    <cellStyle name="Percent 8" xfId="2124"/>
    <cellStyle name="Percent 9" xfId="2125"/>
    <cellStyle name="Popis" xfId="2126"/>
    <cellStyle name="Popis 2" xfId="2127"/>
    <cellStyle name="Prosent_Ark1" xfId="2128"/>
    <cellStyle name="Reset  - Style7" xfId="2129"/>
    <cellStyle name="Reset  - Style7 10" xfId="2130"/>
    <cellStyle name="Reset  - Style7 11" xfId="2131"/>
    <cellStyle name="Reset  - Style7 2" xfId="2132"/>
    <cellStyle name="Reset  - Style7 2 2" xfId="2133"/>
    <cellStyle name="Reset  - Style7 2 2 2" xfId="2134"/>
    <cellStyle name="Reset  - Style7 2 2 2 2" xfId="2135"/>
    <cellStyle name="Reset  - Style7 2 2 3" xfId="2136"/>
    <cellStyle name="Reset  - Style7 2 2 4" xfId="2137"/>
    <cellStyle name="Reset  - Style7 2 2 5" xfId="2138"/>
    <cellStyle name="Reset  - Style7 2 2 6" xfId="2139"/>
    <cellStyle name="Reset  - Style7 2 3" xfId="2140"/>
    <cellStyle name="Reset  - Style7 2 3 2" xfId="2141"/>
    <cellStyle name="Reset  - Style7 2 4" xfId="2142"/>
    <cellStyle name="Reset  - Style7 2 5" xfId="2143"/>
    <cellStyle name="Reset  - Style7 2 6" xfId="2144"/>
    <cellStyle name="Reset  - Style7 3" xfId="2145"/>
    <cellStyle name="Reset  - Style7 4" xfId="2146"/>
    <cellStyle name="Reset  - Style7 5" xfId="2147"/>
    <cellStyle name="Reset  - Style7 6" xfId="2148"/>
    <cellStyle name="Reset  - Style7 6 2" xfId="2149"/>
    <cellStyle name="Reset  - Style7 7" xfId="2150"/>
    <cellStyle name="Reset  - Style7 8" xfId="2151"/>
    <cellStyle name="Reset  - Style7 9" xfId="2152"/>
    <cellStyle name="Satisfaisant" xfId="2153"/>
    <cellStyle name="Sheet Title" xfId="2154"/>
    <cellStyle name="Sheet Title 2" xfId="2155"/>
    <cellStyle name="Sheet Title 3" xfId="2156"/>
    <cellStyle name="Sledovaný hypertextový odkaz" xfId="2157"/>
    <cellStyle name="Sortie" xfId="2158"/>
    <cellStyle name="Standard_BS14" xfId="2159"/>
    <cellStyle name="Style 1" xfId="2160"/>
    <cellStyle name="Style 1 2" xfId="2161"/>
    <cellStyle name="Style 1 3" xfId="2162"/>
    <cellStyle name="sub-total" xfId="2163"/>
    <cellStyle name="T" xfId="2164"/>
    <cellStyle name="T_Copy of 5B-FR-SET-B1" xfId="2165"/>
    <cellStyle name="T_Copy of 5B-FR-SET-B1_Copy of RCE-WRSS-II-A-S-S-18.02.10" xfId="2166"/>
    <cellStyle name="T_Copy of 5B-FR-SET-B1_RCE-WRSS-II-B-21.11.09-1 - ak utwal on 09.01.10" xfId="2167"/>
    <cellStyle name="T_RCE(SET-A-TL)05.01.10" xfId="2168"/>
    <cellStyle name="T_RCE-WRSS-II-A" xfId="2169"/>
    <cellStyle name="T_RCE-WRSS-II-B-21.11.09-1" xfId="2170"/>
    <cellStyle name="T_RCE-WRSS-II-B-21.11.09-1 - ak utwal on 09.01.10" xfId="2171"/>
    <cellStyle name="Table  - Style6" xfId="2172"/>
    <cellStyle name="Table  - Style6 10" xfId="2173"/>
    <cellStyle name="Table  - Style6 11" xfId="2174"/>
    <cellStyle name="Table  - Style6 2" xfId="2175"/>
    <cellStyle name="Table  - Style6 2 2" xfId="2176"/>
    <cellStyle name="Table  - Style6 2 2 2" xfId="2177"/>
    <cellStyle name="Table  - Style6 2 2 2 2" xfId="2178"/>
    <cellStyle name="Table  - Style6 2 2 3" xfId="2179"/>
    <cellStyle name="Table  - Style6 2 2 4" xfId="2180"/>
    <cellStyle name="Table  - Style6 2 2 5" xfId="2181"/>
    <cellStyle name="Table  - Style6 2 2 6" xfId="2182"/>
    <cellStyle name="Table  - Style6 2 3" xfId="2183"/>
    <cellStyle name="Table  - Style6 2 3 2" xfId="2184"/>
    <cellStyle name="Table  - Style6 2 4" xfId="2185"/>
    <cellStyle name="Table  - Style6 2 5" xfId="2186"/>
    <cellStyle name="Table  - Style6 2 6" xfId="2187"/>
    <cellStyle name="Table  - Style6 3" xfId="2188"/>
    <cellStyle name="Table  - Style6 4" xfId="2189"/>
    <cellStyle name="Table  - Style6 5" xfId="2190"/>
    <cellStyle name="Table  - Style6 6" xfId="2191"/>
    <cellStyle name="Table  - Style6 6 2" xfId="2192"/>
    <cellStyle name="Table  - Style6 7" xfId="2193"/>
    <cellStyle name="Table  - Style6 8" xfId="2194"/>
    <cellStyle name="Table  - Style6 9" xfId="2195"/>
    <cellStyle name="Texte explicatif" xfId="2196"/>
    <cellStyle name="Times New Roman" xfId="2197"/>
    <cellStyle name="Title  - Style1" xfId="2198"/>
    <cellStyle name="Title  - Style1 10" xfId="2199"/>
    <cellStyle name="Title  - Style1 11" xfId="2200"/>
    <cellStyle name="Title  - Style1 2" xfId="2201"/>
    <cellStyle name="Title  - Style1 2 2" xfId="2202"/>
    <cellStyle name="Title  - Style1 2 2 2" xfId="2203"/>
    <cellStyle name="Title  - Style1 2 2 2 2" xfId="2204"/>
    <cellStyle name="Title  - Style1 2 2 3" xfId="2205"/>
    <cellStyle name="Title  - Style1 2 2 4" xfId="2206"/>
    <cellStyle name="Title  - Style1 2 2 5" xfId="2207"/>
    <cellStyle name="Title  - Style1 2 2 6" xfId="2208"/>
    <cellStyle name="Title  - Style1 2 3" xfId="2209"/>
    <cellStyle name="Title  - Style1 2 3 2" xfId="2210"/>
    <cellStyle name="Title  - Style1 2 4" xfId="2211"/>
    <cellStyle name="Title  - Style1 2 5" xfId="2212"/>
    <cellStyle name="Title  - Style1 2 6" xfId="2213"/>
    <cellStyle name="Title  - Style1 3" xfId="2214"/>
    <cellStyle name="Title  - Style1 4" xfId="2215"/>
    <cellStyle name="Title  - Style1 5" xfId="2216"/>
    <cellStyle name="Title  - Style1 6" xfId="2217"/>
    <cellStyle name="Title  - Style1 6 2" xfId="2218"/>
    <cellStyle name="Title  - Style1 7" xfId="2219"/>
    <cellStyle name="Title  - Style1 8" xfId="2220"/>
    <cellStyle name="Title  - Style1 9" xfId="2221"/>
    <cellStyle name="Title 2" xfId="2222"/>
    <cellStyle name="Title 2 10" xfId="2223"/>
    <cellStyle name="Title 2 2" xfId="2224"/>
    <cellStyle name="Title 2 3" xfId="2225"/>
    <cellStyle name="Title 2 4" xfId="2226"/>
    <cellStyle name="Title 2 5" xfId="2227"/>
    <cellStyle name="Title 2 6" xfId="2228"/>
    <cellStyle name="Title 2 7" xfId="2229"/>
    <cellStyle name="Title 2 8" xfId="2230"/>
    <cellStyle name="Title 2 9" xfId="2231"/>
    <cellStyle name="Title 3" xfId="2232"/>
    <cellStyle name="Title 3 2" xfId="2233"/>
    <cellStyle name="Title 4" xfId="2234"/>
    <cellStyle name="Title 4 2" xfId="2235"/>
    <cellStyle name="Title 5" xfId="2236"/>
    <cellStyle name="Title 5 2" xfId="2237"/>
    <cellStyle name="Title 6" xfId="2238"/>
    <cellStyle name="Titre" xfId="2239"/>
    <cellStyle name="Titre 1" xfId="2240"/>
    <cellStyle name="Titre 2" xfId="2241"/>
    <cellStyle name="Titre 3" xfId="2242"/>
    <cellStyle name="Titre 4" xfId="2243"/>
    <cellStyle name="Total 2" xfId="2244"/>
    <cellStyle name="Total 2 2" xfId="2245"/>
    <cellStyle name="Total 2 3" xfId="2246"/>
    <cellStyle name="Total 2 4" xfId="2247"/>
    <cellStyle name="Total 2 5" xfId="2248"/>
    <cellStyle name="Total 2 6" xfId="2249"/>
    <cellStyle name="Total 2 7" xfId="2250"/>
    <cellStyle name="Total 2 8" xfId="2251"/>
    <cellStyle name="Total 2 9" xfId="2252"/>
    <cellStyle name="Total 3" xfId="2253"/>
    <cellStyle name="Total 3 2" xfId="2254"/>
    <cellStyle name="Total 4" xfId="2255"/>
    <cellStyle name="Total 4 2" xfId="2256"/>
    <cellStyle name="Total 5" xfId="2257"/>
    <cellStyle name="Total 5 2" xfId="2258"/>
    <cellStyle name="Total 6" xfId="2259"/>
    <cellStyle name="TotCol - Style5" xfId="2260"/>
    <cellStyle name="TotCol - Style5 10" xfId="2261"/>
    <cellStyle name="TotCol - Style5 11" xfId="2262"/>
    <cellStyle name="TotCol - Style5 2" xfId="2263"/>
    <cellStyle name="TotCol - Style5 2 2" xfId="2264"/>
    <cellStyle name="TotCol - Style5 2 2 2" xfId="2265"/>
    <cellStyle name="TotCol - Style5 2 2 2 2" xfId="2266"/>
    <cellStyle name="TotCol - Style5 2 2 3" xfId="2267"/>
    <cellStyle name="TotCol - Style5 2 2 4" xfId="2268"/>
    <cellStyle name="TotCol - Style5 2 2 5" xfId="2269"/>
    <cellStyle name="TotCol - Style5 2 2 6" xfId="2270"/>
    <cellStyle name="TotCol - Style5 2 3" xfId="2271"/>
    <cellStyle name="TotCol - Style5 2 3 2" xfId="2272"/>
    <cellStyle name="TotCol - Style5 2 4" xfId="2273"/>
    <cellStyle name="TotCol - Style5 2 5" xfId="2274"/>
    <cellStyle name="TotCol - Style5 2 6" xfId="2275"/>
    <cellStyle name="TotCol - Style5 3" xfId="2276"/>
    <cellStyle name="TotCol - Style5 4" xfId="2277"/>
    <cellStyle name="TotCol - Style5 5" xfId="2278"/>
    <cellStyle name="TotCol - Style5 6" xfId="2279"/>
    <cellStyle name="TotCol - Style5 6 2" xfId="2280"/>
    <cellStyle name="TotCol - Style5 7" xfId="2281"/>
    <cellStyle name="TotCol - Style5 8" xfId="2282"/>
    <cellStyle name="TotCol - Style5 9" xfId="2283"/>
    <cellStyle name="TotRow - Style4" xfId="2284"/>
    <cellStyle name="TotRow - Style4 10" xfId="2285"/>
    <cellStyle name="TotRow - Style4 11" xfId="2286"/>
    <cellStyle name="TotRow - Style4 2" xfId="2287"/>
    <cellStyle name="TotRow - Style4 2 2" xfId="2288"/>
    <cellStyle name="TotRow - Style4 2 2 2" xfId="2289"/>
    <cellStyle name="TotRow - Style4 2 2 2 2" xfId="2290"/>
    <cellStyle name="TotRow - Style4 2 2 3" xfId="2291"/>
    <cellStyle name="TotRow - Style4 2 2 4" xfId="2292"/>
    <cellStyle name="TotRow - Style4 2 2 5" xfId="2293"/>
    <cellStyle name="TotRow - Style4 2 2 6" xfId="2294"/>
    <cellStyle name="TotRow - Style4 2 3" xfId="2295"/>
    <cellStyle name="TotRow - Style4 2 3 2" xfId="2296"/>
    <cellStyle name="TotRow - Style4 2 4" xfId="2297"/>
    <cellStyle name="TotRow - Style4 2 5" xfId="2298"/>
    <cellStyle name="TotRow - Style4 2 6" xfId="2299"/>
    <cellStyle name="TotRow - Style4 3" xfId="2300"/>
    <cellStyle name="TotRow - Style4 4" xfId="2301"/>
    <cellStyle name="TotRow - Style4 5" xfId="2302"/>
    <cellStyle name="TotRow - Style4 6" xfId="2303"/>
    <cellStyle name="TotRow - Style4 6 2" xfId="2304"/>
    <cellStyle name="TotRow - Style4 7" xfId="2305"/>
    <cellStyle name="TotRow - Style4 8" xfId="2306"/>
    <cellStyle name="TotRow - Style4 9" xfId="2307"/>
    <cellStyle name="Tusenskille [0]_Ark1" xfId="2308"/>
    <cellStyle name="Tusenskille_Ark1" xfId="2309"/>
    <cellStyle name="Tusental (0)_Appx 2 Action plan" xfId="2310"/>
    <cellStyle name="Tusental_Appx 2 Action plan" xfId="2311"/>
    <cellStyle name="Valuta (0)_Appx 2 Action plan" xfId="2312"/>
    <cellStyle name="Valuta [0]_Ark1" xfId="2313"/>
    <cellStyle name="Valuta_Appx 2 Action plan" xfId="2314"/>
    <cellStyle name="Vérification" xfId="2315"/>
    <cellStyle name="Währung [0]_Sheet1" xfId="2316"/>
    <cellStyle name="Währung_Sheet1" xfId="2317"/>
    <cellStyle name="Warning Text 2" xfId="2318"/>
    <cellStyle name="Warning Text 2 2" xfId="2319"/>
    <cellStyle name="Warning Text 2 3" xfId="2320"/>
    <cellStyle name="Warning Text 2 4" xfId="2321"/>
    <cellStyle name="Warning Text 2 5" xfId="2322"/>
    <cellStyle name="Warning Text 2 6" xfId="2323"/>
    <cellStyle name="Warning Text 2 7" xfId="2324"/>
    <cellStyle name="Warning Text 2 8" xfId="2325"/>
    <cellStyle name="Warning Text 2 9" xfId="2326"/>
    <cellStyle name="Warning Text 3" xfId="2327"/>
    <cellStyle name="Warning Text 3 2" xfId="2328"/>
    <cellStyle name="Warning Text 4" xfId="2329"/>
    <cellStyle name="Warning Text 4 2" xfId="2330"/>
    <cellStyle name="Warning Text 5" xfId="2331"/>
    <cellStyle name="Warning Text 5 2" xfId="2332"/>
    <cellStyle name="Warning Text 6" xfId="2333"/>
    <cellStyle name="백분율_95" xfId="2334"/>
    <cellStyle name="콤마 [0]_95" xfId="2335"/>
    <cellStyle name="콤마_95" xfId="2336"/>
    <cellStyle name="통화 [0]_95" xfId="2337"/>
    <cellStyle name="통화_95" xfId="2338"/>
    <cellStyle name="표준_2차(A4)-잔여물량정리" xfId="2339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="" xmlns:a16="http://schemas.microsoft.com/office/drawing/2014/main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19217</xdr:colOff>
      <xdr:row>15</xdr:row>
      <xdr:rowOff>58401</xdr:rowOff>
    </xdr:from>
    <xdr:to>
      <xdr:col>2</xdr:col>
      <xdr:colOff>654548</xdr:colOff>
      <xdr:row>16</xdr:row>
      <xdr:rowOff>159616</xdr:rowOff>
    </xdr:to>
    <xdr:sp macro="" textlink="">
      <xdr:nvSpPr>
        <xdr:cNvPr id="281" name="Isosceles Triangle 280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SpPr/>
      </xdr:nvSpPr>
      <xdr:spPr>
        <a:xfrm>
          <a:off x="617931" y="2573001"/>
          <a:ext cx="635331" cy="30804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7585</xdr:colOff>
      <xdr:row>15</xdr:row>
      <xdr:rowOff>78147</xdr:rowOff>
    </xdr:from>
    <xdr:to>
      <xdr:col>4</xdr:col>
      <xdr:colOff>626613</xdr:colOff>
      <xdr:row>17</xdr:row>
      <xdr:rowOff>1947</xdr:rowOff>
    </xdr:to>
    <xdr:sp macro="" textlink="">
      <xdr:nvSpPr>
        <xdr:cNvPr id="282" name="Isosceles Triangle 281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/>
      </xdr:nvSpPr>
      <xdr:spPr>
        <a:xfrm>
          <a:off x="1912585" y="2607987"/>
          <a:ext cx="619028" cy="304800"/>
        </a:xfrm>
        <a:prstGeom prst="triangl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="" xmlns:a16="http://schemas.microsoft.com/office/drawing/2014/main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="" xmlns:a16="http://schemas.microsoft.com/office/drawing/2014/main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="" xmlns:a16="http://schemas.microsoft.com/office/drawing/2014/main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=""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=""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=""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="" xmlns:a16="http://schemas.microsoft.com/office/drawing/2014/main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="" xmlns:a16="http://schemas.microsoft.com/office/drawing/2014/main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="" xmlns:a16="http://schemas.microsoft.com/office/drawing/2014/main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="" xmlns:a16="http://schemas.microsoft.com/office/drawing/2014/main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="" xmlns:a16="http://schemas.microsoft.com/office/drawing/2014/main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="" xmlns:a16="http://schemas.microsoft.com/office/drawing/2014/main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="" xmlns:a16="http://schemas.microsoft.com/office/drawing/2014/main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="" xmlns:a16="http://schemas.microsoft.com/office/drawing/2014/main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="" xmlns:a16="http://schemas.microsoft.com/office/drawing/2014/main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="" xmlns:a16="http://schemas.microsoft.com/office/drawing/2014/main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="" xmlns:a16="http://schemas.microsoft.com/office/drawing/2014/main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="" xmlns:a16="http://schemas.microsoft.com/office/drawing/2014/main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="" xmlns:a16="http://schemas.microsoft.com/office/drawing/2014/main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="" xmlns:a16="http://schemas.microsoft.com/office/drawing/2014/main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="" xmlns:a16="http://schemas.microsoft.com/office/drawing/2014/main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="" xmlns:a16="http://schemas.microsoft.com/office/drawing/2014/main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="" xmlns:a16="http://schemas.microsoft.com/office/drawing/2014/main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="" xmlns:a16="http://schemas.microsoft.com/office/drawing/2014/main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="" xmlns:a16="http://schemas.microsoft.com/office/drawing/2014/main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="" xmlns:a16="http://schemas.microsoft.com/office/drawing/2014/main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="" xmlns:a16="http://schemas.microsoft.com/office/drawing/2014/main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="" xmlns:a16="http://schemas.microsoft.com/office/drawing/2014/main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="" xmlns:a16="http://schemas.microsoft.com/office/drawing/2014/main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="" xmlns:a16="http://schemas.microsoft.com/office/drawing/2014/main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="" xmlns:a16="http://schemas.microsoft.com/office/drawing/2014/main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="" xmlns:a16="http://schemas.microsoft.com/office/drawing/2014/main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="" xmlns:a16="http://schemas.microsoft.com/office/drawing/2014/main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="" xmlns:a16="http://schemas.microsoft.com/office/drawing/2014/main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=""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="" xmlns:a16="http://schemas.microsoft.com/office/drawing/2014/main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="" xmlns:a16="http://schemas.microsoft.com/office/drawing/2014/main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="" xmlns:a16="http://schemas.microsoft.com/office/drawing/2014/main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=""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="" xmlns:a16="http://schemas.microsoft.com/office/drawing/2014/main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="" xmlns:a16="http://schemas.microsoft.com/office/drawing/2014/main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="" xmlns:a16="http://schemas.microsoft.com/office/drawing/2014/main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="" xmlns:a16="http://schemas.microsoft.com/office/drawing/2014/main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="" xmlns:a16="http://schemas.microsoft.com/office/drawing/2014/main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="" xmlns:a16="http://schemas.microsoft.com/office/drawing/2014/main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="" xmlns:a16="http://schemas.microsoft.com/office/drawing/2014/main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="" xmlns:a16="http://schemas.microsoft.com/office/drawing/2014/main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=""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="" xmlns:a16="http://schemas.microsoft.com/office/drawing/2014/main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="" xmlns:a16="http://schemas.microsoft.com/office/drawing/2014/main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="" xmlns:a16="http://schemas.microsoft.com/office/drawing/2014/main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=""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=""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=""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=""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=""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=""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=""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=""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=""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=""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=""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=""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=""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=""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=""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=""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=""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=""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=""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=""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=""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=""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=""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=""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=""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=""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=""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=""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=""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=""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=""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=""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="" xmlns:a16="http://schemas.microsoft.com/office/drawing/2014/main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="" xmlns:a16="http://schemas.microsoft.com/office/drawing/2014/main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="" xmlns:a16="http://schemas.microsoft.com/office/drawing/2014/main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="" xmlns:a16="http://schemas.microsoft.com/office/drawing/2014/main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="" xmlns:a16="http://schemas.microsoft.com/office/drawing/2014/main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="" xmlns:a16="http://schemas.microsoft.com/office/drawing/2014/main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="" xmlns:a16="http://schemas.microsoft.com/office/drawing/2014/main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="" xmlns:a16="http://schemas.microsoft.com/office/drawing/2014/main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="" xmlns:a16="http://schemas.microsoft.com/office/drawing/2014/main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="" xmlns:a16="http://schemas.microsoft.com/office/drawing/2014/main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="" xmlns:a16="http://schemas.microsoft.com/office/drawing/2014/main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="" xmlns:a16="http://schemas.microsoft.com/office/drawing/2014/main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="" xmlns:a16="http://schemas.microsoft.com/office/drawing/2014/main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="" xmlns:a16="http://schemas.microsoft.com/office/drawing/2014/main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="" xmlns:a16="http://schemas.microsoft.com/office/drawing/2014/main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="" xmlns:a16="http://schemas.microsoft.com/office/drawing/2014/main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="" xmlns:a16="http://schemas.microsoft.com/office/drawing/2014/main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="" xmlns:a16="http://schemas.microsoft.com/office/drawing/2014/main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="" xmlns:a16="http://schemas.microsoft.com/office/drawing/2014/main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="" xmlns:a16="http://schemas.microsoft.com/office/drawing/2014/main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="" xmlns:a16="http://schemas.microsoft.com/office/drawing/2014/main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="" xmlns:a16="http://schemas.microsoft.com/office/drawing/2014/main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="" xmlns:a16="http://schemas.microsoft.com/office/drawing/2014/main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="" xmlns:a16="http://schemas.microsoft.com/office/drawing/2014/main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="" xmlns:a16="http://schemas.microsoft.com/office/drawing/2014/main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="" xmlns:a16="http://schemas.microsoft.com/office/drawing/2014/main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="" xmlns:a16="http://schemas.microsoft.com/office/drawing/2014/main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="" xmlns:a16="http://schemas.microsoft.com/office/drawing/2014/main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="" xmlns:a16="http://schemas.microsoft.com/office/drawing/2014/main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="" xmlns:a16="http://schemas.microsoft.com/office/drawing/2014/main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="" xmlns:a16="http://schemas.microsoft.com/office/drawing/2014/main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="" xmlns:a16="http://schemas.microsoft.com/office/drawing/2014/main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="" xmlns:a16="http://schemas.microsoft.com/office/drawing/2014/main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="" xmlns:a16="http://schemas.microsoft.com/office/drawing/2014/main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="" xmlns:a16="http://schemas.microsoft.com/office/drawing/2014/main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="" xmlns:a16="http://schemas.microsoft.com/office/drawing/2014/main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="" xmlns:a16="http://schemas.microsoft.com/office/drawing/2014/main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="" xmlns:a16="http://schemas.microsoft.com/office/drawing/2014/main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="" xmlns:a16="http://schemas.microsoft.com/office/drawing/2014/main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="" xmlns:a16="http://schemas.microsoft.com/office/drawing/2014/main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="" xmlns:a16="http://schemas.microsoft.com/office/drawing/2014/main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="" xmlns:a16="http://schemas.microsoft.com/office/drawing/2014/main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="" xmlns:a16="http://schemas.microsoft.com/office/drawing/2014/main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="" xmlns:a16="http://schemas.microsoft.com/office/drawing/2014/main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="" xmlns:a16="http://schemas.microsoft.com/office/drawing/2014/main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="" xmlns:a16="http://schemas.microsoft.com/office/drawing/2014/main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="" xmlns:a16="http://schemas.microsoft.com/office/drawing/2014/main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="" xmlns:a16="http://schemas.microsoft.com/office/drawing/2014/main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="" xmlns:a16="http://schemas.microsoft.com/office/drawing/2014/main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="" xmlns:a16="http://schemas.microsoft.com/office/drawing/2014/main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="" xmlns:a16="http://schemas.microsoft.com/office/drawing/2014/main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="" xmlns:a16="http://schemas.microsoft.com/office/drawing/2014/main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="" xmlns:a16="http://schemas.microsoft.com/office/drawing/2014/main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="" xmlns:a16="http://schemas.microsoft.com/office/drawing/2014/main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="" xmlns:a16="http://schemas.microsoft.com/office/drawing/2014/main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="" xmlns:a16="http://schemas.microsoft.com/office/drawing/2014/main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="" xmlns:a16="http://schemas.microsoft.com/office/drawing/2014/main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="" xmlns:a16="http://schemas.microsoft.com/office/drawing/2014/main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="" xmlns:a16="http://schemas.microsoft.com/office/drawing/2014/main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="" xmlns:a16="http://schemas.microsoft.com/office/drawing/2014/main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="" xmlns:a16="http://schemas.microsoft.com/office/drawing/2014/main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="" xmlns:a16="http://schemas.microsoft.com/office/drawing/2014/main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="" xmlns:a16="http://schemas.microsoft.com/office/drawing/2014/main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="" xmlns:a16="http://schemas.microsoft.com/office/drawing/2014/main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="" xmlns:a16="http://schemas.microsoft.com/office/drawing/2014/main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="" xmlns:a16="http://schemas.microsoft.com/office/drawing/2014/main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="" xmlns:a16="http://schemas.microsoft.com/office/drawing/2014/main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="" xmlns:a16="http://schemas.microsoft.com/office/drawing/2014/main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="" xmlns:a16="http://schemas.microsoft.com/office/drawing/2014/main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="" xmlns:a16="http://schemas.microsoft.com/office/drawing/2014/main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="" xmlns:a16="http://schemas.microsoft.com/office/drawing/2014/main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="" xmlns:a16="http://schemas.microsoft.com/office/drawing/2014/main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="" xmlns:a16="http://schemas.microsoft.com/office/drawing/2014/main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="" xmlns:a16="http://schemas.microsoft.com/office/drawing/2014/main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="" xmlns:a16="http://schemas.microsoft.com/office/drawing/2014/main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="" xmlns:a16="http://schemas.microsoft.com/office/drawing/2014/main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="" xmlns:a16="http://schemas.microsoft.com/office/drawing/2014/main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="" xmlns:a16="http://schemas.microsoft.com/office/drawing/2014/main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="" xmlns:a16="http://schemas.microsoft.com/office/drawing/2014/main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="" xmlns:a16="http://schemas.microsoft.com/office/drawing/2014/main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="" xmlns:a16="http://schemas.microsoft.com/office/drawing/2014/main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="" xmlns:a16="http://schemas.microsoft.com/office/drawing/2014/main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="" xmlns:a16="http://schemas.microsoft.com/office/drawing/2014/main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="" xmlns:a16="http://schemas.microsoft.com/office/drawing/2014/main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="" xmlns:a16="http://schemas.microsoft.com/office/drawing/2014/main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="" xmlns:a16="http://schemas.microsoft.com/office/drawing/2014/main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="" xmlns:a16="http://schemas.microsoft.com/office/drawing/2014/main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="" xmlns:a16="http://schemas.microsoft.com/office/drawing/2014/main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="" xmlns:a16="http://schemas.microsoft.com/office/drawing/2014/main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="" xmlns:a16="http://schemas.microsoft.com/office/drawing/2014/main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="" xmlns:a16="http://schemas.microsoft.com/office/drawing/2014/main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="" xmlns:a16="http://schemas.microsoft.com/office/drawing/2014/main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="" xmlns:a16="http://schemas.microsoft.com/office/drawing/2014/main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="" xmlns:a16="http://schemas.microsoft.com/office/drawing/2014/main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="" xmlns:a16="http://schemas.microsoft.com/office/drawing/2014/main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="" xmlns:a16="http://schemas.microsoft.com/office/drawing/2014/main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="" xmlns:a16="http://schemas.microsoft.com/office/drawing/2014/main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="" xmlns:a16="http://schemas.microsoft.com/office/drawing/2014/main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="" xmlns:a16="http://schemas.microsoft.com/office/drawing/2014/main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="" xmlns:a16="http://schemas.microsoft.com/office/drawing/2014/main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="" xmlns:a16="http://schemas.microsoft.com/office/drawing/2014/main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="" xmlns:a16="http://schemas.microsoft.com/office/drawing/2014/main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="" xmlns:a16="http://schemas.microsoft.com/office/drawing/2014/main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="" xmlns:a16="http://schemas.microsoft.com/office/drawing/2014/main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="" xmlns:a16="http://schemas.microsoft.com/office/drawing/2014/main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="" xmlns:a16="http://schemas.microsoft.com/office/drawing/2014/main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="" xmlns:a16="http://schemas.microsoft.com/office/drawing/2014/main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="" xmlns:a16="http://schemas.microsoft.com/office/drawing/2014/main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="" xmlns:a16="http://schemas.microsoft.com/office/drawing/2014/main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="" xmlns:a16="http://schemas.microsoft.com/office/drawing/2014/main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="" xmlns:a16="http://schemas.microsoft.com/office/drawing/2014/main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="" xmlns:a16="http://schemas.microsoft.com/office/drawing/2014/main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="" xmlns:a16="http://schemas.microsoft.com/office/drawing/2014/main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="" xmlns:a16="http://schemas.microsoft.com/office/drawing/2014/main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="" xmlns:a16="http://schemas.microsoft.com/office/drawing/2014/main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="" xmlns:a16="http://schemas.microsoft.com/office/drawing/2014/main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="" xmlns:a16="http://schemas.microsoft.com/office/drawing/2014/main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="" xmlns:a16="http://schemas.microsoft.com/office/drawing/2014/main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="" xmlns:a16="http://schemas.microsoft.com/office/drawing/2014/main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="" xmlns:a16="http://schemas.microsoft.com/office/drawing/2014/main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="" xmlns:a16="http://schemas.microsoft.com/office/drawing/2014/main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="" xmlns:a16="http://schemas.microsoft.com/office/drawing/2014/main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="" xmlns:a16="http://schemas.microsoft.com/office/drawing/2014/main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="" xmlns:a16="http://schemas.microsoft.com/office/drawing/2014/main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="" xmlns:a16="http://schemas.microsoft.com/office/drawing/2014/main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="" xmlns:a16="http://schemas.microsoft.com/office/drawing/2014/main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="" xmlns:a16="http://schemas.microsoft.com/office/drawing/2014/main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="" xmlns:a16="http://schemas.microsoft.com/office/drawing/2014/main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="" xmlns:a16="http://schemas.microsoft.com/office/drawing/2014/main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="" xmlns:a16="http://schemas.microsoft.com/office/drawing/2014/main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="" xmlns:a16="http://schemas.microsoft.com/office/drawing/2014/main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="" xmlns:a16="http://schemas.microsoft.com/office/drawing/2014/main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="" xmlns:a16="http://schemas.microsoft.com/office/drawing/2014/main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="" xmlns:a16="http://schemas.microsoft.com/office/drawing/2014/main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="" xmlns:a16="http://schemas.microsoft.com/office/drawing/2014/main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="" xmlns:a16="http://schemas.microsoft.com/office/drawing/2014/main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="" xmlns:a16="http://schemas.microsoft.com/office/drawing/2014/main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="" xmlns:a16="http://schemas.microsoft.com/office/drawing/2014/main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="" xmlns:a16="http://schemas.microsoft.com/office/drawing/2014/main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="" xmlns:a16="http://schemas.microsoft.com/office/drawing/2014/main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="" xmlns:a16="http://schemas.microsoft.com/office/drawing/2014/main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="" xmlns:a16="http://schemas.microsoft.com/office/drawing/2014/main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="" xmlns:a16="http://schemas.microsoft.com/office/drawing/2014/main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="" xmlns:a16="http://schemas.microsoft.com/office/drawing/2014/main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="" xmlns:a16="http://schemas.microsoft.com/office/drawing/2014/main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="" xmlns:a16="http://schemas.microsoft.com/office/drawing/2014/main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="" xmlns:a16="http://schemas.microsoft.com/office/drawing/2014/main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="" xmlns:a16="http://schemas.microsoft.com/office/drawing/2014/main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="" xmlns:a16="http://schemas.microsoft.com/office/drawing/2014/main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="" xmlns:a16="http://schemas.microsoft.com/office/drawing/2014/main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="" xmlns:a16="http://schemas.microsoft.com/office/drawing/2014/main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="" xmlns:a16="http://schemas.microsoft.com/office/drawing/2014/main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="" xmlns:a16="http://schemas.microsoft.com/office/drawing/2014/main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="" xmlns:a16="http://schemas.microsoft.com/office/drawing/2014/main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="" xmlns:a16="http://schemas.microsoft.com/office/drawing/2014/main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="" xmlns:a16="http://schemas.microsoft.com/office/drawing/2014/main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="" xmlns:a16="http://schemas.microsoft.com/office/drawing/2014/main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="" xmlns:a16="http://schemas.microsoft.com/office/drawing/2014/main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="" xmlns:a16="http://schemas.microsoft.com/office/drawing/2014/main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="" xmlns:a16="http://schemas.microsoft.com/office/drawing/2014/main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="" xmlns:a16="http://schemas.microsoft.com/office/drawing/2014/main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="" xmlns:a16="http://schemas.microsoft.com/office/drawing/2014/main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="" xmlns:a16="http://schemas.microsoft.com/office/drawing/2014/main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="" xmlns:a16="http://schemas.microsoft.com/office/drawing/2014/main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="" xmlns:a16="http://schemas.microsoft.com/office/drawing/2014/main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="" xmlns:a16="http://schemas.microsoft.com/office/drawing/2014/main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="" xmlns:a16="http://schemas.microsoft.com/office/drawing/2014/main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="" xmlns:a16="http://schemas.microsoft.com/office/drawing/2014/main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="" xmlns:a16="http://schemas.microsoft.com/office/drawing/2014/main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="" xmlns:a16="http://schemas.microsoft.com/office/drawing/2014/main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="" xmlns:a16="http://schemas.microsoft.com/office/drawing/2014/main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="" xmlns:a16="http://schemas.microsoft.com/office/drawing/2014/main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="" xmlns:a16="http://schemas.microsoft.com/office/drawing/2014/main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="" xmlns:a16="http://schemas.microsoft.com/office/drawing/2014/main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="" xmlns:a16="http://schemas.microsoft.com/office/drawing/2014/main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="" xmlns:a16="http://schemas.microsoft.com/office/drawing/2014/main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="" xmlns:a16="http://schemas.microsoft.com/office/drawing/2014/main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="" xmlns:a16="http://schemas.microsoft.com/office/drawing/2014/main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="" xmlns:a16="http://schemas.microsoft.com/office/drawing/2014/main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="" xmlns:a16="http://schemas.microsoft.com/office/drawing/2014/main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="" xmlns:a16="http://schemas.microsoft.com/office/drawing/2014/main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="" xmlns:a16="http://schemas.microsoft.com/office/drawing/2014/main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="" xmlns:a16="http://schemas.microsoft.com/office/drawing/2014/main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="" xmlns:a16="http://schemas.microsoft.com/office/drawing/2014/main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="" xmlns:a16="http://schemas.microsoft.com/office/drawing/2014/main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="" xmlns:a16="http://schemas.microsoft.com/office/drawing/2014/main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="" xmlns:a16="http://schemas.microsoft.com/office/drawing/2014/main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="" xmlns:a16="http://schemas.microsoft.com/office/drawing/2014/main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="" xmlns:a16="http://schemas.microsoft.com/office/drawing/2014/main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="" xmlns:a16="http://schemas.microsoft.com/office/drawing/2014/main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="" xmlns:a16="http://schemas.microsoft.com/office/drawing/2014/main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="" xmlns:a16="http://schemas.microsoft.com/office/drawing/2014/main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="" xmlns:a16="http://schemas.microsoft.com/office/drawing/2014/main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="" xmlns:a16="http://schemas.microsoft.com/office/drawing/2014/main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="" xmlns:a16="http://schemas.microsoft.com/office/drawing/2014/main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="" xmlns:a16="http://schemas.microsoft.com/office/drawing/2014/main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="" xmlns:a16="http://schemas.microsoft.com/office/drawing/2014/main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="" xmlns:a16="http://schemas.microsoft.com/office/drawing/2014/main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="" xmlns:a16="http://schemas.microsoft.com/office/drawing/2014/main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="" xmlns:a16="http://schemas.microsoft.com/office/drawing/2014/main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="" xmlns:a16="http://schemas.microsoft.com/office/drawing/2014/main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="" xmlns:a16="http://schemas.microsoft.com/office/drawing/2014/main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="" xmlns:a16="http://schemas.microsoft.com/office/drawing/2014/main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="" xmlns:a16="http://schemas.microsoft.com/office/drawing/2014/main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="" xmlns:a16="http://schemas.microsoft.com/office/drawing/2014/main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="" xmlns:a16="http://schemas.microsoft.com/office/drawing/2014/main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="" xmlns:a16="http://schemas.microsoft.com/office/drawing/2014/main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629345</xdr:colOff>
      <xdr:row>127</xdr:row>
      <xdr:rowOff>61960</xdr:rowOff>
    </xdr:from>
    <xdr:to>
      <xdr:col>14</xdr:col>
      <xdr:colOff>600620</xdr:colOff>
      <xdr:row>128</xdr:row>
      <xdr:rowOff>154173</xdr:rowOff>
    </xdr:to>
    <xdr:sp macro="" textlink="">
      <xdr:nvSpPr>
        <xdr:cNvPr id="147" name="Isosceles Triangle 146">
          <a:extLst>
            <a:ext uri="{FF2B5EF4-FFF2-40B4-BE49-F238E27FC236}">
              <a16:creationId xmlns="" xmlns:a16="http://schemas.microsoft.com/office/drawing/2014/main" id="{E08992AC-CDE2-4D3B-BF5E-CE1604AD460C}"/>
            </a:ext>
          </a:extLst>
        </xdr:cNvPr>
        <xdr:cNvSpPr/>
      </xdr:nvSpPr>
      <xdr:spPr>
        <a:xfrm>
          <a:off x="8216688" y="23052589"/>
          <a:ext cx="602646" cy="3861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="" xmlns:a16="http://schemas.microsoft.com/office/drawing/2014/main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="" xmlns:a16="http://schemas.microsoft.com/office/drawing/2014/main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="" xmlns:a16="http://schemas.microsoft.com/office/drawing/2014/main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="" xmlns:a16="http://schemas.microsoft.com/office/drawing/2014/main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="" xmlns:a16="http://schemas.microsoft.com/office/drawing/2014/main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="" xmlns:a16="http://schemas.microsoft.com/office/drawing/2014/main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="" xmlns:a16="http://schemas.microsoft.com/office/drawing/2014/main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="" xmlns:a16="http://schemas.microsoft.com/office/drawing/2014/main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="" xmlns:a16="http://schemas.microsoft.com/office/drawing/2014/main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="" xmlns:a16="http://schemas.microsoft.com/office/drawing/2014/main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="" xmlns:a16="http://schemas.microsoft.com/office/drawing/2014/main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="" xmlns:a16="http://schemas.microsoft.com/office/drawing/2014/main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="" xmlns:a16="http://schemas.microsoft.com/office/drawing/2014/main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="" xmlns:a16="http://schemas.microsoft.com/office/drawing/2014/main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="" xmlns:a16="http://schemas.microsoft.com/office/drawing/2014/main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="" xmlns:a16="http://schemas.microsoft.com/office/drawing/2014/main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="" xmlns:a16="http://schemas.microsoft.com/office/drawing/2014/main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="" xmlns:a16="http://schemas.microsoft.com/office/drawing/2014/main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="" xmlns:a16="http://schemas.microsoft.com/office/drawing/2014/main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="" xmlns:a16="http://schemas.microsoft.com/office/drawing/2014/main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="" xmlns:a16="http://schemas.microsoft.com/office/drawing/2014/main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="" xmlns:a16="http://schemas.microsoft.com/office/drawing/2014/main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="" xmlns:a16="http://schemas.microsoft.com/office/drawing/2014/main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="" xmlns:a16="http://schemas.microsoft.com/office/drawing/2014/main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="" xmlns:a16="http://schemas.microsoft.com/office/drawing/2014/main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="" xmlns:a16="http://schemas.microsoft.com/office/drawing/2014/main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="" xmlns:a16="http://schemas.microsoft.com/office/drawing/2014/main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="" xmlns:a16="http://schemas.microsoft.com/office/drawing/2014/main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="" xmlns:a16="http://schemas.microsoft.com/office/drawing/2014/main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="" xmlns:a16="http://schemas.microsoft.com/office/drawing/2014/main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="" xmlns:a16="http://schemas.microsoft.com/office/drawing/2014/main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="" xmlns:a16="http://schemas.microsoft.com/office/drawing/2014/main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="" xmlns:a16="http://schemas.microsoft.com/office/drawing/2014/main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="" xmlns:a16="http://schemas.microsoft.com/office/drawing/2014/main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="" xmlns:a16="http://schemas.microsoft.com/office/drawing/2014/main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="" xmlns:a16="http://schemas.microsoft.com/office/drawing/2014/main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="" xmlns:a16="http://schemas.microsoft.com/office/drawing/2014/main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="" xmlns:a16="http://schemas.microsoft.com/office/drawing/2014/main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="" xmlns:a16="http://schemas.microsoft.com/office/drawing/2014/main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="" xmlns:a16="http://schemas.microsoft.com/office/drawing/2014/main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="" xmlns:a16="http://schemas.microsoft.com/office/drawing/2014/main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="" xmlns:a16="http://schemas.microsoft.com/office/drawing/2014/main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="" xmlns:a16="http://schemas.microsoft.com/office/drawing/2014/main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="" xmlns:a16="http://schemas.microsoft.com/office/drawing/2014/main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="" xmlns:a16="http://schemas.microsoft.com/office/drawing/2014/main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="" xmlns:a16="http://schemas.microsoft.com/office/drawing/2014/main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="" xmlns:a16="http://schemas.microsoft.com/office/drawing/2014/main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="" xmlns:a16="http://schemas.microsoft.com/office/drawing/2014/main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="" xmlns:a16="http://schemas.microsoft.com/office/drawing/2014/main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="" xmlns:a16="http://schemas.microsoft.com/office/drawing/2014/main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="" xmlns:a16="http://schemas.microsoft.com/office/drawing/2014/main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="" xmlns:a16="http://schemas.microsoft.com/office/drawing/2014/main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="" xmlns:a16="http://schemas.microsoft.com/office/drawing/2014/main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="" xmlns:a16="http://schemas.microsoft.com/office/drawing/2014/main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="" xmlns:a16="http://schemas.microsoft.com/office/drawing/2014/main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="" xmlns:a16="http://schemas.microsoft.com/office/drawing/2014/main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="" xmlns:a16="http://schemas.microsoft.com/office/drawing/2014/main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="" xmlns:a16="http://schemas.microsoft.com/office/drawing/2014/main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="" xmlns:a16="http://schemas.microsoft.com/office/drawing/2014/main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="" xmlns:a16="http://schemas.microsoft.com/office/drawing/2014/main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="" xmlns:a16="http://schemas.microsoft.com/office/drawing/2014/main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="" xmlns:a16="http://schemas.microsoft.com/office/drawing/2014/main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="" xmlns:a16="http://schemas.microsoft.com/office/drawing/2014/main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="" xmlns:a16="http://schemas.microsoft.com/office/drawing/2014/main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="" xmlns:a16="http://schemas.microsoft.com/office/drawing/2014/main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="" xmlns:a16="http://schemas.microsoft.com/office/drawing/2014/main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="" xmlns:a16="http://schemas.microsoft.com/office/drawing/2014/main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="" xmlns:a16="http://schemas.microsoft.com/office/drawing/2014/main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="" xmlns:a16="http://schemas.microsoft.com/office/drawing/2014/main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="" xmlns:a16="http://schemas.microsoft.com/office/drawing/2014/main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="" xmlns:a16="http://schemas.microsoft.com/office/drawing/2014/main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="" xmlns:a16="http://schemas.microsoft.com/office/drawing/2014/main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="" xmlns:a16="http://schemas.microsoft.com/office/drawing/2014/main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="" xmlns:a16="http://schemas.microsoft.com/office/drawing/2014/main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="" xmlns:a16="http://schemas.microsoft.com/office/drawing/2014/main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="" xmlns:a16="http://schemas.microsoft.com/office/drawing/2014/main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="" xmlns:a16="http://schemas.microsoft.com/office/drawing/2014/main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="" xmlns:a16="http://schemas.microsoft.com/office/drawing/2014/main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="" xmlns:a16="http://schemas.microsoft.com/office/drawing/2014/main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="" xmlns:a16="http://schemas.microsoft.com/office/drawing/2014/main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="" xmlns:a16="http://schemas.microsoft.com/office/drawing/2014/main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="" xmlns:a16="http://schemas.microsoft.com/office/drawing/2014/main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="" xmlns:a16="http://schemas.microsoft.com/office/drawing/2014/main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="" xmlns:a16="http://schemas.microsoft.com/office/drawing/2014/main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="" xmlns:a16="http://schemas.microsoft.com/office/drawing/2014/main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="" xmlns:a16="http://schemas.microsoft.com/office/drawing/2014/main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="" xmlns:a16="http://schemas.microsoft.com/office/drawing/2014/main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="" xmlns:a16="http://schemas.microsoft.com/office/drawing/2014/main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="" xmlns:a16="http://schemas.microsoft.com/office/drawing/2014/main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="" xmlns:a16="http://schemas.microsoft.com/office/drawing/2014/main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="" xmlns:a16="http://schemas.microsoft.com/office/drawing/2014/main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="" xmlns:a16="http://schemas.microsoft.com/office/drawing/2014/main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="" xmlns:a16="http://schemas.microsoft.com/office/drawing/2014/main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="" xmlns:a16="http://schemas.microsoft.com/office/drawing/2014/main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="" xmlns:a16="http://schemas.microsoft.com/office/drawing/2014/main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="" xmlns:a16="http://schemas.microsoft.com/office/drawing/2014/main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="" xmlns:a16="http://schemas.microsoft.com/office/drawing/2014/main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="" xmlns:a16="http://schemas.microsoft.com/office/drawing/2014/main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="" xmlns:a16="http://schemas.microsoft.com/office/drawing/2014/main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="" xmlns:a16="http://schemas.microsoft.com/office/drawing/2014/main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="" xmlns:a16="http://schemas.microsoft.com/office/drawing/2014/main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="" xmlns:a16="http://schemas.microsoft.com/office/drawing/2014/main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="" xmlns:a16="http://schemas.microsoft.com/office/drawing/2014/main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="" xmlns:a16="http://schemas.microsoft.com/office/drawing/2014/main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="" xmlns:a16="http://schemas.microsoft.com/office/drawing/2014/main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="" xmlns:a16="http://schemas.microsoft.com/office/drawing/2014/main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="" xmlns:a16="http://schemas.microsoft.com/office/drawing/2014/main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="" xmlns:a16="http://schemas.microsoft.com/office/drawing/2014/main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="" xmlns:a16="http://schemas.microsoft.com/office/drawing/2014/main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="" xmlns:a16="http://schemas.microsoft.com/office/drawing/2014/main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="" xmlns:a16="http://schemas.microsoft.com/office/drawing/2014/main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="" xmlns:a16="http://schemas.microsoft.com/office/drawing/2014/main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="" xmlns:a16="http://schemas.microsoft.com/office/drawing/2014/main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="" xmlns:a16="http://schemas.microsoft.com/office/drawing/2014/main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="" xmlns:a16="http://schemas.microsoft.com/office/drawing/2014/main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="" xmlns:a16="http://schemas.microsoft.com/office/drawing/2014/main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="" xmlns:a16="http://schemas.microsoft.com/office/drawing/2014/main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="" xmlns:a16="http://schemas.microsoft.com/office/drawing/2014/main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="" xmlns:a16="http://schemas.microsoft.com/office/drawing/2014/main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="" xmlns:a16="http://schemas.microsoft.com/office/drawing/2014/main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="" xmlns:a16="http://schemas.microsoft.com/office/drawing/2014/main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="" xmlns:a16="http://schemas.microsoft.com/office/drawing/2014/main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="" xmlns:a16="http://schemas.microsoft.com/office/drawing/2014/main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="" xmlns:a16="http://schemas.microsoft.com/office/drawing/2014/main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="" xmlns:a16="http://schemas.microsoft.com/office/drawing/2014/main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="" xmlns:a16="http://schemas.microsoft.com/office/drawing/2014/main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="" xmlns:a16="http://schemas.microsoft.com/office/drawing/2014/main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="" xmlns:a16="http://schemas.microsoft.com/office/drawing/2014/main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="" xmlns:a16="http://schemas.microsoft.com/office/drawing/2014/main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="" xmlns:a16="http://schemas.microsoft.com/office/drawing/2014/main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="" xmlns:a16="http://schemas.microsoft.com/office/drawing/2014/main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="" xmlns:a16="http://schemas.microsoft.com/office/drawing/2014/main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="" xmlns:a16="http://schemas.microsoft.com/office/drawing/2014/main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="" xmlns:a16="http://schemas.microsoft.com/office/drawing/2014/main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="" xmlns:a16="http://schemas.microsoft.com/office/drawing/2014/main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="" xmlns:a16="http://schemas.microsoft.com/office/drawing/2014/main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="" xmlns:a16="http://schemas.microsoft.com/office/drawing/2014/main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="" xmlns:a16="http://schemas.microsoft.com/office/drawing/2014/main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="" xmlns:a16="http://schemas.microsoft.com/office/drawing/2014/main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="" xmlns:a16="http://schemas.microsoft.com/office/drawing/2014/main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10886</xdr:colOff>
      <xdr:row>90</xdr:row>
      <xdr:rowOff>66013</xdr:rowOff>
    </xdr:from>
    <xdr:to>
      <xdr:col>4</xdr:col>
      <xdr:colOff>613532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="" xmlns:a16="http://schemas.microsoft.com/office/drawing/2014/main" id="{C1B12BA5-0F5C-4291-AB97-6ED36FB1E6F1}"/>
            </a:ext>
          </a:extLst>
        </xdr:cNvPr>
        <xdr:cNvSpPr/>
      </xdr:nvSpPr>
      <xdr:spPr>
        <a:xfrm>
          <a:off x="1915886" y="15806756"/>
          <a:ext cx="602646" cy="334736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="" xmlns:a16="http://schemas.microsoft.com/office/drawing/2014/main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="" xmlns:a16="http://schemas.microsoft.com/office/drawing/2014/main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="" xmlns:a16="http://schemas.microsoft.com/office/drawing/2014/main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="" xmlns:a16="http://schemas.microsoft.com/office/drawing/2014/main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="" xmlns:a16="http://schemas.microsoft.com/office/drawing/2014/main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="" xmlns:a16="http://schemas.microsoft.com/office/drawing/2014/main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="" xmlns:a16="http://schemas.microsoft.com/office/drawing/2014/main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="" xmlns:a16="http://schemas.microsoft.com/office/drawing/2014/main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="" xmlns:a16="http://schemas.microsoft.com/office/drawing/2014/main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="" xmlns:a16="http://schemas.microsoft.com/office/drawing/2014/main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="" xmlns:a16="http://schemas.microsoft.com/office/drawing/2014/main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="" xmlns:a16="http://schemas.microsoft.com/office/drawing/2014/main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="" xmlns:a16="http://schemas.microsoft.com/office/drawing/2014/main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="" xmlns:a16="http://schemas.microsoft.com/office/drawing/2014/main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="" xmlns:a16="http://schemas.microsoft.com/office/drawing/2014/main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="" xmlns:a16="http://schemas.microsoft.com/office/drawing/2014/main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="" xmlns:a16="http://schemas.microsoft.com/office/drawing/2014/main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="" xmlns:a16="http://schemas.microsoft.com/office/drawing/2014/main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="" xmlns:a16="http://schemas.microsoft.com/office/drawing/2014/main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="" xmlns:a16="http://schemas.microsoft.com/office/drawing/2014/main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="" xmlns:a16="http://schemas.microsoft.com/office/drawing/2014/main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="" xmlns:a16="http://schemas.microsoft.com/office/drawing/2014/main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="" xmlns:a16="http://schemas.microsoft.com/office/drawing/2014/main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="" xmlns:a16="http://schemas.microsoft.com/office/drawing/2014/main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="" xmlns:a16="http://schemas.microsoft.com/office/drawing/2014/main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="" xmlns:a16="http://schemas.microsoft.com/office/drawing/2014/main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="" xmlns:a16="http://schemas.microsoft.com/office/drawing/2014/main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="" xmlns:a16="http://schemas.microsoft.com/office/drawing/2014/main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="" xmlns:a16="http://schemas.microsoft.com/office/drawing/2014/main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="" xmlns:a16="http://schemas.microsoft.com/office/drawing/2014/main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="" xmlns:a16="http://schemas.microsoft.com/office/drawing/2014/main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="" xmlns:a16="http://schemas.microsoft.com/office/drawing/2014/main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="" xmlns:a16="http://schemas.microsoft.com/office/drawing/2014/main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="" xmlns:a16="http://schemas.microsoft.com/office/drawing/2014/main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="" xmlns:a16="http://schemas.microsoft.com/office/drawing/2014/main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="" xmlns:a16="http://schemas.microsoft.com/office/drawing/2014/main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="" xmlns:a16="http://schemas.microsoft.com/office/drawing/2014/main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="" xmlns:a16="http://schemas.microsoft.com/office/drawing/2014/main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="" xmlns:a16="http://schemas.microsoft.com/office/drawing/2014/main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="" xmlns:a16="http://schemas.microsoft.com/office/drawing/2014/main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="" xmlns:a16="http://schemas.microsoft.com/office/drawing/2014/main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="" xmlns:a16="http://schemas.microsoft.com/office/drawing/2014/main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="" xmlns:a16="http://schemas.microsoft.com/office/drawing/2014/main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="" xmlns:a16="http://schemas.microsoft.com/office/drawing/2014/main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="" xmlns:a16="http://schemas.microsoft.com/office/drawing/2014/main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="" xmlns:a16="http://schemas.microsoft.com/office/drawing/2014/main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="" xmlns:a16="http://schemas.microsoft.com/office/drawing/2014/main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="" xmlns:a16="http://schemas.microsoft.com/office/drawing/2014/main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="" xmlns:a16="http://schemas.microsoft.com/office/drawing/2014/main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="" xmlns:a16="http://schemas.microsoft.com/office/drawing/2014/main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="" xmlns:a16="http://schemas.microsoft.com/office/drawing/2014/main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="" xmlns:a16="http://schemas.microsoft.com/office/drawing/2014/main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="" xmlns:a16="http://schemas.microsoft.com/office/drawing/2014/main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="" xmlns:a16="http://schemas.microsoft.com/office/drawing/2014/main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="" xmlns:a16="http://schemas.microsoft.com/office/drawing/2014/main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="" xmlns:a16="http://schemas.microsoft.com/office/drawing/2014/main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="" xmlns:a16="http://schemas.microsoft.com/office/drawing/2014/main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="" xmlns:a16="http://schemas.microsoft.com/office/drawing/2014/main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="" xmlns:a16="http://schemas.microsoft.com/office/drawing/2014/main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="" xmlns:a16="http://schemas.microsoft.com/office/drawing/2014/main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="" xmlns:a16="http://schemas.microsoft.com/office/drawing/2014/main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="" xmlns:a16="http://schemas.microsoft.com/office/drawing/2014/main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="" xmlns:a16="http://schemas.microsoft.com/office/drawing/2014/main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="" xmlns:a16="http://schemas.microsoft.com/office/drawing/2014/main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="" xmlns:a16="http://schemas.microsoft.com/office/drawing/2014/main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="" xmlns:a16="http://schemas.microsoft.com/office/drawing/2014/main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="" xmlns:a16="http://schemas.microsoft.com/office/drawing/2014/main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="" xmlns:a16="http://schemas.microsoft.com/office/drawing/2014/main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="" xmlns:a16="http://schemas.microsoft.com/office/drawing/2014/main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="" xmlns:a16="http://schemas.microsoft.com/office/drawing/2014/main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="" xmlns:a16="http://schemas.microsoft.com/office/drawing/2014/main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="" xmlns:a16="http://schemas.microsoft.com/office/drawing/2014/main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="" xmlns:a16="http://schemas.microsoft.com/office/drawing/2014/main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="" xmlns:a16="http://schemas.microsoft.com/office/drawing/2014/main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="" xmlns:a16="http://schemas.microsoft.com/office/drawing/2014/main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="" xmlns:a16="http://schemas.microsoft.com/office/drawing/2014/main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="" xmlns:a16="http://schemas.microsoft.com/office/drawing/2014/main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="" xmlns:a16="http://schemas.microsoft.com/office/drawing/2014/main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="" xmlns:a16="http://schemas.microsoft.com/office/drawing/2014/main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="" xmlns:a16="http://schemas.microsoft.com/office/drawing/2014/main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="" xmlns:a16="http://schemas.microsoft.com/office/drawing/2014/main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="" xmlns:a16="http://schemas.microsoft.com/office/drawing/2014/main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="" xmlns:a16="http://schemas.microsoft.com/office/drawing/2014/main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="" xmlns:a16="http://schemas.microsoft.com/office/drawing/2014/main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="" xmlns:a16="http://schemas.microsoft.com/office/drawing/2014/main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="" xmlns:a16="http://schemas.microsoft.com/office/drawing/2014/main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="" xmlns:a16="http://schemas.microsoft.com/office/drawing/2014/main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="" xmlns:a16="http://schemas.microsoft.com/office/drawing/2014/main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="" xmlns:a16="http://schemas.microsoft.com/office/drawing/2014/main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="" xmlns:a16="http://schemas.microsoft.com/office/drawing/2014/main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="" xmlns:a16="http://schemas.microsoft.com/office/drawing/2014/main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="" xmlns:a16="http://schemas.microsoft.com/office/drawing/2014/main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="" xmlns:a16="http://schemas.microsoft.com/office/drawing/2014/main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="" xmlns:a16="http://schemas.microsoft.com/office/drawing/2014/main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="" xmlns:a16="http://schemas.microsoft.com/office/drawing/2014/main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="" xmlns:a16="http://schemas.microsoft.com/office/drawing/2014/main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="" xmlns:a16="http://schemas.microsoft.com/office/drawing/2014/main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="" xmlns:a16="http://schemas.microsoft.com/office/drawing/2014/main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="" xmlns:a16="http://schemas.microsoft.com/office/drawing/2014/main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="" xmlns:a16="http://schemas.microsoft.com/office/drawing/2014/main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="" xmlns:a16="http://schemas.microsoft.com/office/drawing/2014/main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="" xmlns:a16="http://schemas.microsoft.com/office/drawing/2014/main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="" xmlns:a16="http://schemas.microsoft.com/office/drawing/2014/main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="" xmlns:a16="http://schemas.microsoft.com/office/drawing/2014/main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="" xmlns:a16="http://schemas.microsoft.com/office/drawing/2014/main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="" xmlns:a16="http://schemas.microsoft.com/office/drawing/2014/main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="" xmlns:a16="http://schemas.microsoft.com/office/drawing/2014/main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="" xmlns:a16="http://schemas.microsoft.com/office/drawing/2014/main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="" xmlns:a16="http://schemas.microsoft.com/office/drawing/2014/main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="" xmlns:a16="http://schemas.microsoft.com/office/drawing/2014/main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="" xmlns:a16="http://schemas.microsoft.com/office/drawing/2014/main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="" xmlns:a16="http://schemas.microsoft.com/office/drawing/2014/main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="" xmlns:a16="http://schemas.microsoft.com/office/drawing/2014/main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="" xmlns:a16="http://schemas.microsoft.com/office/drawing/2014/main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="" xmlns:a16="http://schemas.microsoft.com/office/drawing/2014/main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="" xmlns:a16="http://schemas.microsoft.com/office/drawing/2014/main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="" xmlns:a16="http://schemas.microsoft.com/office/drawing/2014/main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="" xmlns:a16="http://schemas.microsoft.com/office/drawing/2014/main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="" xmlns:a16="http://schemas.microsoft.com/office/drawing/2014/main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="" xmlns:a16="http://schemas.microsoft.com/office/drawing/2014/main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="" xmlns:a16="http://schemas.microsoft.com/office/drawing/2014/main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="" xmlns:a16="http://schemas.microsoft.com/office/drawing/2014/main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="" xmlns:a16="http://schemas.microsoft.com/office/drawing/2014/main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="" xmlns:a16="http://schemas.microsoft.com/office/drawing/2014/main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="" xmlns:a16="http://schemas.microsoft.com/office/drawing/2014/main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="" xmlns:a16="http://schemas.microsoft.com/office/drawing/2014/main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="" xmlns:a16="http://schemas.microsoft.com/office/drawing/2014/main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="" xmlns:a16="http://schemas.microsoft.com/office/drawing/2014/main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="" xmlns:a16="http://schemas.microsoft.com/office/drawing/2014/main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="" xmlns:a16="http://schemas.microsoft.com/office/drawing/2014/main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="" xmlns:a16="http://schemas.microsoft.com/office/drawing/2014/main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="" xmlns:a16="http://schemas.microsoft.com/office/drawing/2014/main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="" xmlns:a16="http://schemas.microsoft.com/office/drawing/2014/main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="" xmlns:a16="http://schemas.microsoft.com/office/drawing/2014/main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="" xmlns:a16="http://schemas.microsoft.com/office/drawing/2014/main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="" xmlns:a16="http://schemas.microsoft.com/office/drawing/2014/main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="" xmlns:a16="http://schemas.microsoft.com/office/drawing/2014/main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="" xmlns:a16="http://schemas.microsoft.com/office/drawing/2014/main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="" xmlns:a16="http://schemas.microsoft.com/office/drawing/2014/main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="" xmlns:a16="http://schemas.microsoft.com/office/drawing/2014/main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="" xmlns:a16="http://schemas.microsoft.com/office/drawing/2014/main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="" xmlns:a16="http://schemas.microsoft.com/office/drawing/2014/main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="" xmlns:a16="http://schemas.microsoft.com/office/drawing/2014/main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="" xmlns:a16="http://schemas.microsoft.com/office/drawing/2014/main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="" xmlns:a16="http://schemas.microsoft.com/office/drawing/2014/main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="" xmlns:a16="http://schemas.microsoft.com/office/drawing/2014/main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="" xmlns:a16="http://schemas.microsoft.com/office/drawing/2014/main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="" xmlns:a16="http://schemas.microsoft.com/office/drawing/2014/main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="" xmlns:a16="http://schemas.microsoft.com/office/drawing/2014/main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="" xmlns:a16="http://schemas.microsoft.com/office/drawing/2014/main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="" xmlns:a16="http://schemas.microsoft.com/office/drawing/2014/main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="" xmlns:a16="http://schemas.microsoft.com/office/drawing/2014/main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="" xmlns:a16="http://schemas.microsoft.com/office/drawing/2014/main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="" xmlns:a16="http://schemas.microsoft.com/office/drawing/2014/main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="" xmlns:a16="http://schemas.microsoft.com/office/drawing/2014/main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="" xmlns:a16="http://schemas.microsoft.com/office/drawing/2014/main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="" xmlns:a16="http://schemas.microsoft.com/office/drawing/2014/main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="" xmlns:a16="http://schemas.microsoft.com/office/drawing/2014/main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="" xmlns:a16="http://schemas.microsoft.com/office/drawing/2014/main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="" xmlns:a16="http://schemas.microsoft.com/office/drawing/2014/main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="" xmlns:a16="http://schemas.microsoft.com/office/drawing/2014/main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="" xmlns:a16="http://schemas.microsoft.com/office/drawing/2014/main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="" xmlns:a16="http://schemas.microsoft.com/office/drawing/2014/main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="" xmlns:a16="http://schemas.microsoft.com/office/drawing/2014/main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="" xmlns:a16="http://schemas.microsoft.com/office/drawing/2014/main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="" xmlns:a16="http://schemas.microsoft.com/office/drawing/2014/main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="" xmlns:a16="http://schemas.microsoft.com/office/drawing/2014/main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="" xmlns:a16="http://schemas.microsoft.com/office/drawing/2014/main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="" xmlns:a16="http://schemas.microsoft.com/office/drawing/2014/main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="" xmlns:a16="http://schemas.microsoft.com/office/drawing/2014/main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="" xmlns:a16="http://schemas.microsoft.com/office/drawing/2014/main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="" xmlns:a16="http://schemas.microsoft.com/office/drawing/2014/main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="" xmlns:a16="http://schemas.microsoft.com/office/drawing/2014/main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="" xmlns:a16="http://schemas.microsoft.com/office/drawing/2014/main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="" xmlns:a16="http://schemas.microsoft.com/office/drawing/2014/main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="" xmlns:a16="http://schemas.microsoft.com/office/drawing/2014/main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="" xmlns:a16="http://schemas.microsoft.com/office/drawing/2014/main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="" xmlns:a16="http://schemas.microsoft.com/office/drawing/2014/main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="" xmlns:a16="http://schemas.microsoft.com/office/drawing/2014/main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="" xmlns:a16="http://schemas.microsoft.com/office/drawing/2014/main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="" xmlns:a16="http://schemas.microsoft.com/office/drawing/2014/main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="" xmlns:a16="http://schemas.microsoft.com/office/drawing/2014/main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="" xmlns:a16="http://schemas.microsoft.com/office/drawing/2014/main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="" xmlns:a16="http://schemas.microsoft.com/office/drawing/2014/main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="" xmlns:a16="http://schemas.microsoft.com/office/drawing/2014/main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63987</xdr:rowOff>
    </xdr:from>
    <xdr:to>
      <xdr:col>8</xdr:col>
      <xdr:colOff>602646</xdr:colOff>
      <xdr:row>128</xdr:row>
      <xdr:rowOff>159237</xdr:rowOff>
    </xdr:to>
    <xdr:sp macro="" textlink="">
      <xdr:nvSpPr>
        <xdr:cNvPr id="835" name="Isosceles Triangle 834">
          <a:extLst>
            <a:ext uri="{FF2B5EF4-FFF2-40B4-BE49-F238E27FC236}">
              <a16:creationId xmlns="" xmlns:a16="http://schemas.microsoft.com/office/drawing/2014/main" id="{F3E138FC-C3DC-469E-859D-60A9FF5E04CD}"/>
            </a:ext>
          </a:extLst>
        </xdr:cNvPr>
        <xdr:cNvSpPr/>
      </xdr:nvSpPr>
      <xdr:spPr>
        <a:xfrm>
          <a:off x="4430486" y="23054616"/>
          <a:ext cx="602646" cy="38916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="" xmlns:a16="http://schemas.microsoft.com/office/drawing/2014/main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="" xmlns:a16="http://schemas.microsoft.com/office/drawing/2014/main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="" xmlns:a16="http://schemas.microsoft.com/office/drawing/2014/main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="" xmlns:a16="http://schemas.microsoft.com/office/drawing/2014/main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="" xmlns:a16="http://schemas.microsoft.com/office/drawing/2014/main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="" xmlns:a16="http://schemas.microsoft.com/office/drawing/2014/main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="" xmlns:a16="http://schemas.microsoft.com/office/drawing/2014/main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="" xmlns:a16="http://schemas.microsoft.com/office/drawing/2014/main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="" xmlns:a16="http://schemas.microsoft.com/office/drawing/2014/main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="" xmlns:a16="http://schemas.microsoft.com/office/drawing/2014/main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="" xmlns:a16="http://schemas.microsoft.com/office/drawing/2014/main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="" xmlns:a16="http://schemas.microsoft.com/office/drawing/2014/main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="" xmlns:a16="http://schemas.microsoft.com/office/drawing/2014/main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63987</xdr:rowOff>
    </xdr:from>
    <xdr:to>
      <xdr:col>10</xdr:col>
      <xdr:colOff>602646</xdr:colOff>
      <xdr:row>128</xdr:row>
      <xdr:rowOff>159237</xdr:rowOff>
    </xdr:to>
    <xdr:sp macro="" textlink="">
      <xdr:nvSpPr>
        <xdr:cNvPr id="859" name="Isosceles Triangle 858">
          <a:extLst>
            <a:ext uri="{FF2B5EF4-FFF2-40B4-BE49-F238E27FC236}">
              <a16:creationId xmlns="" xmlns:a16="http://schemas.microsoft.com/office/drawing/2014/main" id="{7794F18E-D2AD-4D27-B50D-F41EF0101790}"/>
            </a:ext>
          </a:extLst>
        </xdr:cNvPr>
        <xdr:cNvSpPr/>
      </xdr:nvSpPr>
      <xdr:spPr>
        <a:xfrm>
          <a:off x="5693229" y="23054616"/>
          <a:ext cx="602646" cy="38916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72846</xdr:rowOff>
    </xdr:from>
    <xdr:to>
      <xdr:col>12</xdr:col>
      <xdr:colOff>611506</xdr:colOff>
      <xdr:row>128</xdr:row>
      <xdr:rowOff>165059</xdr:rowOff>
    </xdr:to>
    <xdr:sp macro="" textlink="">
      <xdr:nvSpPr>
        <xdr:cNvPr id="860" name="Isosceles Triangle 859">
          <a:extLst>
            <a:ext uri="{FF2B5EF4-FFF2-40B4-BE49-F238E27FC236}">
              <a16:creationId xmlns="" xmlns:a16="http://schemas.microsoft.com/office/drawing/2014/main" id="{EA263C06-80BC-4550-8F1D-AEE0496F8955}"/>
            </a:ext>
          </a:extLst>
        </xdr:cNvPr>
        <xdr:cNvSpPr/>
      </xdr:nvSpPr>
      <xdr:spPr>
        <a:xfrm>
          <a:off x="6964831" y="23063475"/>
          <a:ext cx="602646" cy="3861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="" xmlns:a16="http://schemas.microsoft.com/office/drawing/2014/main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5255</xdr:colOff>
      <xdr:row>63</xdr:row>
      <xdr:rowOff>73648</xdr:rowOff>
    </xdr:from>
    <xdr:to>
      <xdr:col>3</xdr:col>
      <xdr:colOff>0</xdr:colOff>
      <xdr:row>64</xdr:row>
      <xdr:rowOff>168898</xdr:rowOff>
    </xdr:to>
    <xdr:sp macro="" textlink="">
      <xdr:nvSpPr>
        <xdr:cNvPr id="863" name="Isosceles Triangle 862">
          <a:extLst>
            <a:ext uri="{FF2B5EF4-FFF2-40B4-BE49-F238E27FC236}">
              <a16:creationId xmlns="" xmlns:a16="http://schemas.microsoft.com/office/drawing/2014/main" id="{B0DB2ABA-FD84-437F-A415-742FEED7F0EC}"/>
            </a:ext>
          </a:extLst>
        </xdr:cNvPr>
        <xdr:cNvSpPr/>
      </xdr:nvSpPr>
      <xdr:spPr>
        <a:xfrm>
          <a:off x="599089" y="10715372"/>
          <a:ext cx="672663" cy="263416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="" xmlns:a16="http://schemas.microsoft.com/office/drawing/2014/main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="" xmlns:a16="http://schemas.microsoft.com/office/drawing/2014/main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="" xmlns:a16="http://schemas.microsoft.com/office/drawing/2014/main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="" xmlns:a16="http://schemas.microsoft.com/office/drawing/2014/main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="" xmlns:a16="http://schemas.microsoft.com/office/drawing/2014/main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="" xmlns:a16="http://schemas.microsoft.com/office/drawing/2014/main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="" xmlns:a16="http://schemas.microsoft.com/office/drawing/2014/main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="" xmlns:a16="http://schemas.microsoft.com/office/drawing/2014/main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="" xmlns:a16="http://schemas.microsoft.com/office/drawing/2014/main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="" xmlns:a16="http://schemas.microsoft.com/office/drawing/2014/main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="" xmlns:a16="http://schemas.microsoft.com/office/drawing/2014/main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="" xmlns:a16="http://schemas.microsoft.com/office/drawing/2014/main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="" xmlns:a16="http://schemas.microsoft.com/office/drawing/2014/main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="" xmlns:a16="http://schemas.microsoft.com/office/drawing/2014/main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="" xmlns:a16="http://schemas.microsoft.com/office/drawing/2014/main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="" xmlns:a16="http://schemas.microsoft.com/office/drawing/2014/main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="" xmlns:a16="http://schemas.microsoft.com/office/drawing/2014/main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="" xmlns:a16="http://schemas.microsoft.com/office/drawing/2014/main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="" xmlns:a16="http://schemas.microsoft.com/office/drawing/2014/main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="" xmlns:a16="http://schemas.microsoft.com/office/drawing/2014/main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="" xmlns:a16="http://schemas.microsoft.com/office/drawing/2014/main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="" xmlns:a16="http://schemas.microsoft.com/office/drawing/2014/main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="" xmlns:a16="http://schemas.microsoft.com/office/drawing/2014/main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="" xmlns:a16="http://schemas.microsoft.com/office/drawing/2014/main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="" xmlns:a16="http://schemas.microsoft.com/office/drawing/2014/main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="" xmlns:a16="http://schemas.microsoft.com/office/drawing/2014/main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="" xmlns:a16="http://schemas.microsoft.com/office/drawing/2014/main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="" xmlns:a16="http://schemas.microsoft.com/office/drawing/2014/main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="" xmlns:a16="http://schemas.microsoft.com/office/drawing/2014/main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="" xmlns:a16="http://schemas.microsoft.com/office/drawing/2014/main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="" xmlns:a16="http://schemas.microsoft.com/office/drawing/2014/main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="" xmlns:a16="http://schemas.microsoft.com/office/drawing/2014/main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="" xmlns:a16="http://schemas.microsoft.com/office/drawing/2014/main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="" xmlns:a16="http://schemas.microsoft.com/office/drawing/2014/main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="" xmlns:a16="http://schemas.microsoft.com/office/drawing/2014/main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="" xmlns:a16="http://schemas.microsoft.com/office/drawing/2014/main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="" xmlns:a16="http://schemas.microsoft.com/office/drawing/2014/main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="" xmlns:a16="http://schemas.microsoft.com/office/drawing/2014/main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="" xmlns:a16="http://schemas.microsoft.com/office/drawing/2014/main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="" xmlns:a16="http://schemas.microsoft.com/office/drawing/2014/main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="" xmlns:a16="http://schemas.microsoft.com/office/drawing/2014/main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="" xmlns:a16="http://schemas.microsoft.com/office/drawing/2014/main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="" xmlns:a16="http://schemas.microsoft.com/office/drawing/2014/main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="" xmlns:a16="http://schemas.microsoft.com/office/drawing/2014/main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="" xmlns:a16="http://schemas.microsoft.com/office/drawing/2014/main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="" xmlns:a16="http://schemas.microsoft.com/office/drawing/2014/main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="" xmlns:a16="http://schemas.microsoft.com/office/drawing/2014/main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="" xmlns:a16="http://schemas.microsoft.com/office/drawing/2014/main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="" xmlns:a16="http://schemas.microsoft.com/office/drawing/2014/main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="" xmlns:a16="http://schemas.microsoft.com/office/drawing/2014/main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="" xmlns:a16="http://schemas.microsoft.com/office/drawing/2014/main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="" xmlns:a16="http://schemas.microsoft.com/office/drawing/2014/main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="" xmlns:a16="http://schemas.microsoft.com/office/drawing/2014/main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="" xmlns:a16="http://schemas.microsoft.com/office/drawing/2014/main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="" xmlns:a16="http://schemas.microsoft.com/office/drawing/2014/main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="" xmlns:a16="http://schemas.microsoft.com/office/drawing/2014/main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="" xmlns:a16="http://schemas.microsoft.com/office/drawing/2014/main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="" xmlns:a16="http://schemas.microsoft.com/office/drawing/2014/main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="" xmlns:a16="http://schemas.microsoft.com/office/drawing/2014/main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="" xmlns:a16="http://schemas.microsoft.com/office/drawing/2014/main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="" xmlns:a16="http://schemas.microsoft.com/office/drawing/2014/main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="" xmlns:a16="http://schemas.microsoft.com/office/drawing/2014/main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="" xmlns:a16="http://schemas.microsoft.com/office/drawing/2014/main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="" xmlns:a16="http://schemas.microsoft.com/office/drawing/2014/main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="" xmlns:a16="http://schemas.microsoft.com/office/drawing/2014/main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="" xmlns:a16="http://schemas.microsoft.com/office/drawing/2014/main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="" xmlns:a16="http://schemas.microsoft.com/office/drawing/2014/main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="" xmlns:a16="http://schemas.microsoft.com/office/drawing/2014/main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="" xmlns:a16="http://schemas.microsoft.com/office/drawing/2014/main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="" xmlns:a16="http://schemas.microsoft.com/office/drawing/2014/main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="" xmlns:a16="http://schemas.microsoft.com/office/drawing/2014/main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="" xmlns:a16="http://schemas.microsoft.com/office/drawing/2014/main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="" xmlns:a16="http://schemas.microsoft.com/office/drawing/2014/main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="" xmlns:a16="http://schemas.microsoft.com/office/drawing/2014/main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="" xmlns:a16="http://schemas.microsoft.com/office/drawing/2014/main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="" xmlns:a16="http://schemas.microsoft.com/office/drawing/2014/main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="" xmlns:a16="http://schemas.microsoft.com/office/drawing/2014/main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="" xmlns:a16="http://schemas.microsoft.com/office/drawing/2014/main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="" xmlns:a16="http://schemas.microsoft.com/office/drawing/2014/main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="" xmlns:a16="http://schemas.microsoft.com/office/drawing/2014/main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="" xmlns:a16="http://schemas.microsoft.com/office/drawing/2014/main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="" xmlns:a16="http://schemas.microsoft.com/office/drawing/2014/main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="" xmlns:a16="http://schemas.microsoft.com/office/drawing/2014/main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="" xmlns:a16="http://schemas.microsoft.com/office/drawing/2014/main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="" xmlns:a16="http://schemas.microsoft.com/office/drawing/2014/main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="" xmlns:a16="http://schemas.microsoft.com/office/drawing/2014/main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="" xmlns:a16="http://schemas.microsoft.com/office/drawing/2014/main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="" xmlns:a16="http://schemas.microsoft.com/office/drawing/2014/main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="" xmlns:a16="http://schemas.microsoft.com/office/drawing/2014/main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="" xmlns:a16="http://schemas.microsoft.com/office/drawing/2014/main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="" xmlns:a16="http://schemas.microsoft.com/office/drawing/2014/main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="" xmlns:a16="http://schemas.microsoft.com/office/drawing/2014/main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="" xmlns:a16="http://schemas.microsoft.com/office/drawing/2014/main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="" xmlns:a16="http://schemas.microsoft.com/office/drawing/2014/main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="" xmlns:a16="http://schemas.microsoft.com/office/drawing/2014/main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="" xmlns:a16="http://schemas.microsoft.com/office/drawing/2014/main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="" xmlns:a16="http://schemas.microsoft.com/office/drawing/2014/main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="" xmlns:a16="http://schemas.microsoft.com/office/drawing/2014/main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="" xmlns:a16="http://schemas.microsoft.com/office/drawing/2014/main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="" xmlns:a16="http://schemas.microsoft.com/office/drawing/2014/main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="" xmlns:a16="http://schemas.microsoft.com/office/drawing/2014/main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="" xmlns:a16="http://schemas.microsoft.com/office/drawing/2014/main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="" xmlns:a16="http://schemas.microsoft.com/office/drawing/2014/main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="" xmlns:a16="http://schemas.microsoft.com/office/drawing/2014/main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="" xmlns:a16="http://schemas.microsoft.com/office/drawing/2014/main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="" xmlns:a16="http://schemas.microsoft.com/office/drawing/2014/main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8860</xdr:colOff>
      <xdr:row>127</xdr:row>
      <xdr:rowOff>72846</xdr:rowOff>
    </xdr:from>
    <xdr:to>
      <xdr:col>16</xdr:col>
      <xdr:colOff>611506</xdr:colOff>
      <xdr:row>128</xdr:row>
      <xdr:rowOff>165059</xdr:rowOff>
    </xdr:to>
    <xdr:sp macro="" textlink="">
      <xdr:nvSpPr>
        <xdr:cNvPr id="1064" name="Isosceles Triangle 1063">
          <a:extLst>
            <a:ext uri="{FF2B5EF4-FFF2-40B4-BE49-F238E27FC236}">
              <a16:creationId xmlns="" xmlns:a16="http://schemas.microsoft.com/office/drawing/2014/main" id="{557FF160-1D85-47F7-9C32-35B2A9C25E6D}"/>
            </a:ext>
          </a:extLst>
        </xdr:cNvPr>
        <xdr:cNvSpPr/>
      </xdr:nvSpPr>
      <xdr:spPr>
        <a:xfrm>
          <a:off x="9490317" y="23063475"/>
          <a:ext cx="602646" cy="3861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629345</xdr:colOff>
      <xdr:row>127</xdr:row>
      <xdr:rowOff>72846</xdr:rowOff>
    </xdr:from>
    <xdr:to>
      <xdr:col>18</xdr:col>
      <xdr:colOff>600620</xdr:colOff>
      <xdr:row>128</xdr:row>
      <xdr:rowOff>165059</xdr:rowOff>
    </xdr:to>
    <xdr:sp macro="" textlink="">
      <xdr:nvSpPr>
        <xdr:cNvPr id="1065" name="Isosceles Triangle 1064">
          <a:extLst>
            <a:ext uri="{FF2B5EF4-FFF2-40B4-BE49-F238E27FC236}">
              <a16:creationId xmlns="" xmlns:a16="http://schemas.microsoft.com/office/drawing/2014/main" id="{037E2C6E-5B05-4522-A94D-680E65003670}"/>
            </a:ext>
          </a:extLst>
        </xdr:cNvPr>
        <xdr:cNvSpPr/>
      </xdr:nvSpPr>
      <xdr:spPr>
        <a:xfrm>
          <a:off x="10742174" y="23063475"/>
          <a:ext cx="602646" cy="3861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72846</xdr:rowOff>
    </xdr:from>
    <xdr:to>
      <xdr:col>20</xdr:col>
      <xdr:colOff>611506</xdr:colOff>
      <xdr:row>128</xdr:row>
      <xdr:rowOff>165059</xdr:rowOff>
    </xdr:to>
    <xdr:sp macro="" textlink="">
      <xdr:nvSpPr>
        <xdr:cNvPr id="1066" name="Isosceles Triangle 1065">
          <a:extLst>
            <a:ext uri="{FF2B5EF4-FFF2-40B4-BE49-F238E27FC236}">
              <a16:creationId xmlns="" xmlns:a16="http://schemas.microsoft.com/office/drawing/2014/main" id="{CF0B9744-4C4D-4931-A26F-58CFBDD39AEF}"/>
            </a:ext>
          </a:extLst>
        </xdr:cNvPr>
        <xdr:cNvSpPr/>
      </xdr:nvSpPr>
      <xdr:spPr>
        <a:xfrm>
          <a:off x="12015803" y="23063475"/>
          <a:ext cx="602646" cy="3861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="" xmlns:a16="http://schemas.microsoft.com/office/drawing/2014/main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="" xmlns:a16="http://schemas.microsoft.com/office/drawing/2014/main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="" xmlns:a16="http://schemas.microsoft.com/office/drawing/2014/main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="" xmlns:a16="http://schemas.microsoft.com/office/drawing/2014/main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="" xmlns:a16="http://schemas.microsoft.com/office/drawing/2014/main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="" xmlns:a16="http://schemas.microsoft.com/office/drawing/2014/main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="" xmlns:a16="http://schemas.microsoft.com/office/drawing/2014/main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="" xmlns:a16="http://schemas.microsoft.com/office/drawing/2014/main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="" xmlns:a16="http://schemas.microsoft.com/office/drawing/2014/main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="" xmlns:a16="http://schemas.microsoft.com/office/drawing/2014/main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="" xmlns:a16="http://schemas.microsoft.com/office/drawing/2014/main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="" xmlns:a16="http://schemas.microsoft.com/office/drawing/2014/main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="" xmlns:a16="http://schemas.microsoft.com/office/drawing/2014/main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="" xmlns:a16="http://schemas.microsoft.com/office/drawing/2014/main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="" xmlns:a16="http://schemas.microsoft.com/office/drawing/2014/main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="" xmlns:a16="http://schemas.microsoft.com/office/drawing/2014/main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="" xmlns:a16="http://schemas.microsoft.com/office/drawing/2014/main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="" xmlns:a16="http://schemas.microsoft.com/office/drawing/2014/main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="" xmlns:a16="http://schemas.microsoft.com/office/drawing/2014/main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="" xmlns:a16="http://schemas.microsoft.com/office/drawing/2014/main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="" xmlns:a16="http://schemas.microsoft.com/office/drawing/2014/main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="" xmlns:a16="http://schemas.microsoft.com/office/drawing/2014/main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="" xmlns:a16="http://schemas.microsoft.com/office/drawing/2014/main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="" xmlns:a16="http://schemas.microsoft.com/office/drawing/2014/main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="" xmlns:a16="http://schemas.microsoft.com/office/drawing/2014/main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="" xmlns:a16="http://schemas.microsoft.com/office/drawing/2014/main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="" xmlns:a16="http://schemas.microsoft.com/office/drawing/2014/main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="" xmlns:a16="http://schemas.microsoft.com/office/drawing/2014/main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="" xmlns:a16="http://schemas.microsoft.com/office/drawing/2014/main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="" xmlns:a16="http://schemas.microsoft.com/office/drawing/2014/main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="" xmlns:a16="http://schemas.microsoft.com/office/drawing/2014/main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="" xmlns:a16="http://schemas.microsoft.com/office/drawing/2014/main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="" xmlns:a16="http://schemas.microsoft.com/office/drawing/2014/main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="" xmlns:a16="http://schemas.microsoft.com/office/drawing/2014/main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="" xmlns:a16="http://schemas.microsoft.com/office/drawing/2014/main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="" xmlns:a16="http://schemas.microsoft.com/office/drawing/2014/main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="" xmlns:a16="http://schemas.microsoft.com/office/drawing/2014/main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="" xmlns:a16="http://schemas.microsoft.com/office/drawing/2014/main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="" xmlns:a16="http://schemas.microsoft.com/office/drawing/2014/main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="" xmlns:a16="http://schemas.microsoft.com/office/drawing/2014/main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="" xmlns:a16="http://schemas.microsoft.com/office/drawing/2014/main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="" xmlns:a16="http://schemas.microsoft.com/office/drawing/2014/main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="" xmlns:a16="http://schemas.microsoft.com/office/drawing/2014/main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="" xmlns:a16="http://schemas.microsoft.com/office/drawing/2014/main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="" xmlns:a16="http://schemas.microsoft.com/office/drawing/2014/main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="" xmlns:a16="http://schemas.microsoft.com/office/drawing/2014/main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="" xmlns:a16="http://schemas.microsoft.com/office/drawing/2014/main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="" xmlns:a16="http://schemas.microsoft.com/office/drawing/2014/main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="" xmlns:a16="http://schemas.microsoft.com/office/drawing/2014/main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="" xmlns:a16="http://schemas.microsoft.com/office/drawing/2014/main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="" xmlns:a16="http://schemas.microsoft.com/office/drawing/2014/main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="" xmlns:a16="http://schemas.microsoft.com/office/drawing/2014/main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="" xmlns:a16="http://schemas.microsoft.com/office/drawing/2014/main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="" xmlns:a16="http://schemas.microsoft.com/office/drawing/2014/main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="" xmlns:a16="http://schemas.microsoft.com/office/drawing/2014/main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="" xmlns:a16="http://schemas.microsoft.com/office/drawing/2014/main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="" xmlns:a16="http://schemas.microsoft.com/office/drawing/2014/main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="" xmlns:a16="http://schemas.microsoft.com/office/drawing/2014/main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="" xmlns:a16="http://schemas.microsoft.com/office/drawing/2014/main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="" xmlns:a16="http://schemas.microsoft.com/office/drawing/2014/main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="" xmlns:a16="http://schemas.microsoft.com/office/drawing/2014/main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="" xmlns:a16="http://schemas.microsoft.com/office/drawing/2014/main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="" xmlns:a16="http://schemas.microsoft.com/office/drawing/2014/main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="" xmlns:a16="http://schemas.microsoft.com/office/drawing/2014/main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/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/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="" xmlns:a16="http://schemas.microsoft.com/office/drawing/2014/main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="" xmlns:a16="http://schemas.microsoft.com/office/drawing/2014/main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/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/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/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/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/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/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/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/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/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346842</xdr:colOff>
      <xdr:row>63</xdr:row>
      <xdr:rowOff>73572</xdr:rowOff>
    </xdr:from>
    <xdr:to>
      <xdr:col>4</xdr:col>
      <xdr:colOff>265253</xdr:colOff>
      <xdr:row>64</xdr:row>
      <xdr:rowOff>14903</xdr:rowOff>
    </xdr:to>
    <xdr:sp macro="" textlink="">
      <xdr:nvSpPr>
        <xdr:cNvPr id="1063" name="Moon 1136"/>
        <xdr:cNvSpPr/>
      </xdr:nvSpPr>
      <xdr:spPr>
        <a:xfrm>
          <a:off x="940676" y="10715296"/>
          <a:ext cx="12269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315950</xdr:colOff>
      <xdr:row>53</xdr:row>
      <xdr:rowOff>70624</xdr:rowOff>
    </xdr:from>
    <xdr:to>
      <xdr:col>22</xdr:col>
      <xdr:colOff>280907</xdr:colOff>
      <xdr:row>54</xdr:row>
      <xdr:rowOff>5418</xdr:rowOff>
    </xdr:to>
    <xdr:sp macro="" textlink="">
      <xdr:nvSpPr>
        <xdr:cNvPr id="1148" name="Moon 1136"/>
        <xdr:cNvSpPr/>
      </xdr:nvSpPr>
      <xdr:spPr>
        <a:xfrm>
          <a:off x="12329530" y="9129131"/>
          <a:ext cx="122876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323385</xdr:colOff>
      <xdr:row>53</xdr:row>
      <xdr:rowOff>74341</xdr:rowOff>
    </xdr:from>
    <xdr:to>
      <xdr:col>20</xdr:col>
      <xdr:colOff>287811</xdr:colOff>
      <xdr:row>54</xdr:row>
      <xdr:rowOff>9135</xdr:rowOff>
    </xdr:to>
    <xdr:sp macro="" textlink="">
      <xdr:nvSpPr>
        <xdr:cNvPr id="1149" name="Moon 1136"/>
        <xdr:cNvSpPr/>
      </xdr:nvSpPr>
      <xdr:spPr>
        <a:xfrm>
          <a:off x="11073161" y="9132848"/>
          <a:ext cx="1228230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304800</xdr:colOff>
      <xdr:row>53</xdr:row>
      <xdr:rowOff>70625</xdr:rowOff>
    </xdr:from>
    <xdr:to>
      <xdr:col>18</xdr:col>
      <xdr:colOff>269227</xdr:colOff>
      <xdr:row>54</xdr:row>
      <xdr:rowOff>5419</xdr:rowOff>
    </xdr:to>
    <xdr:sp macro="" textlink="">
      <xdr:nvSpPr>
        <xdr:cNvPr id="1150" name="Moon 1136"/>
        <xdr:cNvSpPr/>
      </xdr:nvSpPr>
      <xdr:spPr>
        <a:xfrm>
          <a:off x="9790771" y="9129132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312234</xdr:colOff>
      <xdr:row>53</xdr:row>
      <xdr:rowOff>70624</xdr:rowOff>
    </xdr:from>
    <xdr:to>
      <xdr:col>16</xdr:col>
      <xdr:colOff>276661</xdr:colOff>
      <xdr:row>54</xdr:row>
      <xdr:rowOff>5418</xdr:rowOff>
    </xdr:to>
    <xdr:sp macro="" textlink="">
      <xdr:nvSpPr>
        <xdr:cNvPr id="1151" name="Moon 1136"/>
        <xdr:cNvSpPr/>
      </xdr:nvSpPr>
      <xdr:spPr>
        <a:xfrm>
          <a:off x="8534400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323385</xdr:colOff>
      <xdr:row>53</xdr:row>
      <xdr:rowOff>70624</xdr:rowOff>
    </xdr:from>
    <xdr:to>
      <xdr:col>14</xdr:col>
      <xdr:colOff>287812</xdr:colOff>
      <xdr:row>54</xdr:row>
      <xdr:rowOff>5418</xdr:rowOff>
    </xdr:to>
    <xdr:sp macro="" textlink="">
      <xdr:nvSpPr>
        <xdr:cNvPr id="1152" name="Moon 1136"/>
        <xdr:cNvSpPr/>
      </xdr:nvSpPr>
      <xdr:spPr>
        <a:xfrm>
          <a:off x="7281746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328246</xdr:colOff>
      <xdr:row>35</xdr:row>
      <xdr:rowOff>70338</xdr:rowOff>
    </xdr:from>
    <xdr:to>
      <xdr:col>14</xdr:col>
      <xdr:colOff>294627</xdr:colOff>
      <xdr:row>36</xdr:row>
      <xdr:rowOff>12948</xdr:rowOff>
    </xdr:to>
    <xdr:sp macro="" textlink="">
      <xdr:nvSpPr>
        <xdr:cNvPr id="1057" name="Moon 1136"/>
        <xdr:cNvSpPr/>
      </xdr:nvSpPr>
      <xdr:spPr>
        <a:xfrm>
          <a:off x="7297615" y="6172200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328246</xdr:colOff>
      <xdr:row>35</xdr:row>
      <xdr:rowOff>76200</xdr:rowOff>
    </xdr:from>
    <xdr:to>
      <xdr:col>16</xdr:col>
      <xdr:colOff>294627</xdr:colOff>
      <xdr:row>36</xdr:row>
      <xdr:rowOff>18810</xdr:rowOff>
    </xdr:to>
    <xdr:sp macro="" textlink="">
      <xdr:nvSpPr>
        <xdr:cNvPr id="1153" name="Moon 1136"/>
        <xdr:cNvSpPr/>
      </xdr:nvSpPr>
      <xdr:spPr>
        <a:xfrm>
          <a:off x="8563708" y="6178062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316523</xdr:colOff>
      <xdr:row>35</xdr:row>
      <xdr:rowOff>64477</xdr:rowOff>
    </xdr:from>
    <xdr:to>
      <xdr:col>18</xdr:col>
      <xdr:colOff>282904</xdr:colOff>
      <xdr:row>36</xdr:row>
      <xdr:rowOff>7087</xdr:rowOff>
    </xdr:to>
    <xdr:sp macro="" textlink="">
      <xdr:nvSpPr>
        <xdr:cNvPr id="1154" name="Moon 1136"/>
        <xdr:cNvSpPr/>
      </xdr:nvSpPr>
      <xdr:spPr>
        <a:xfrm>
          <a:off x="9818077" y="6166339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304800</xdr:colOff>
      <xdr:row>35</xdr:row>
      <xdr:rowOff>70338</xdr:rowOff>
    </xdr:from>
    <xdr:to>
      <xdr:col>20</xdr:col>
      <xdr:colOff>271181</xdr:colOff>
      <xdr:row>36</xdr:row>
      <xdr:rowOff>12948</xdr:rowOff>
    </xdr:to>
    <xdr:sp macro="" textlink="">
      <xdr:nvSpPr>
        <xdr:cNvPr id="1155" name="Moon 1136"/>
        <xdr:cNvSpPr/>
      </xdr:nvSpPr>
      <xdr:spPr>
        <a:xfrm>
          <a:off x="11072446" y="617220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281354</xdr:colOff>
      <xdr:row>35</xdr:row>
      <xdr:rowOff>82062</xdr:rowOff>
    </xdr:from>
    <xdr:to>
      <xdr:col>22</xdr:col>
      <xdr:colOff>247734</xdr:colOff>
      <xdr:row>36</xdr:row>
      <xdr:rowOff>24672</xdr:rowOff>
    </xdr:to>
    <xdr:sp macro="" textlink="">
      <xdr:nvSpPr>
        <xdr:cNvPr id="1156" name="Moon 1136"/>
        <xdr:cNvSpPr/>
      </xdr:nvSpPr>
      <xdr:spPr>
        <a:xfrm>
          <a:off x="12315092" y="6183924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351693</xdr:colOff>
      <xdr:row>44</xdr:row>
      <xdr:rowOff>76200</xdr:rowOff>
    </xdr:from>
    <xdr:to>
      <xdr:col>4</xdr:col>
      <xdr:colOff>271181</xdr:colOff>
      <xdr:row>45</xdr:row>
      <xdr:rowOff>18810</xdr:rowOff>
    </xdr:to>
    <xdr:sp macro="" textlink="">
      <xdr:nvSpPr>
        <xdr:cNvPr id="1157" name="Moon 1136"/>
        <xdr:cNvSpPr/>
      </xdr:nvSpPr>
      <xdr:spPr>
        <a:xfrm>
          <a:off x="943708" y="7737231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328246</xdr:colOff>
      <xdr:row>44</xdr:row>
      <xdr:rowOff>70338</xdr:rowOff>
    </xdr:from>
    <xdr:to>
      <xdr:col>6</xdr:col>
      <xdr:colOff>294627</xdr:colOff>
      <xdr:row>45</xdr:row>
      <xdr:rowOff>12948</xdr:rowOff>
    </xdr:to>
    <xdr:sp macro="" textlink="">
      <xdr:nvSpPr>
        <xdr:cNvPr id="1158" name="Moon 1136"/>
        <xdr:cNvSpPr/>
      </xdr:nvSpPr>
      <xdr:spPr>
        <a:xfrm>
          <a:off x="2233246" y="7731369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298939</xdr:colOff>
      <xdr:row>44</xdr:row>
      <xdr:rowOff>76200</xdr:rowOff>
    </xdr:from>
    <xdr:to>
      <xdr:col>8</xdr:col>
      <xdr:colOff>265320</xdr:colOff>
      <xdr:row>45</xdr:row>
      <xdr:rowOff>18810</xdr:rowOff>
    </xdr:to>
    <xdr:sp macro="" textlink="">
      <xdr:nvSpPr>
        <xdr:cNvPr id="1159" name="Moon 1136"/>
        <xdr:cNvSpPr/>
      </xdr:nvSpPr>
      <xdr:spPr>
        <a:xfrm>
          <a:off x="3470031" y="7737231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44</xdr:row>
      <xdr:rowOff>76199</xdr:rowOff>
    </xdr:from>
    <xdr:to>
      <xdr:col>10</xdr:col>
      <xdr:colOff>277042</xdr:colOff>
      <xdr:row>45</xdr:row>
      <xdr:rowOff>18809</xdr:rowOff>
    </xdr:to>
    <xdr:sp macro="" textlink="">
      <xdr:nvSpPr>
        <xdr:cNvPr id="1160" name="Moon 1136"/>
        <xdr:cNvSpPr/>
      </xdr:nvSpPr>
      <xdr:spPr>
        <a:xfrm>
          <a:off x="4747846" y="773723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316522</xdr:colOff>
      <xdr:row>44</xdr:row>
      <xdr:rowOff>76199</xdr:rowOff>
    </xdr:from>
    <xdr:to>
      <xdr:col>12</xdr:col>
      <xdr:colOff>282903</xdr:colOff>
      <xdr:row>45</xdr:row>
      <xdr:rowOff>18809</xdr:rowOff>
    </xdr:to>
    <xdr:sp macro="" textlink="">
      <xdr:nvSpPr>
        <xdr:cNvPr id="1161" name="Moon 1136"/>
        <xdr:cNvSpPr/>
      </xdr:nvSpPr>
      <xdr:spPr>
        <a:xfrm>
          <a:off x="6019799" y="7737230"/>
          <a:ext cx="1232473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322385</xdr:colOff>
      <xdr:row>44</xdr:row>
      <xdr:rowOff>76199</xdr:rowOff>
    </xdr:from>
    <xdr:to>
      <xdr:col>14</xdr:col>
      <xdr:colOff>288766</xdr:colOff>
      <xdr:row>45</xdr:row>
      <xdr:rowOff>18809</xdr:rowOff>
    </xdr:to>
    <xdr:sp macro="" textlink="">
      <xdr:nvSpPr>
        <xdr:cNvPr id="1162" name="Moon 1136"/>
        <xdr:cNvSpPr/>
      </xdr:nvSpPr>
      <xdr:spPr>
        <a:xfrm>
          <a:off x="7291754" y="7737230"/>
          <a:ext cx="1232474" cy="11259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326571</xdr:colOff>
      <xdr:row>35</xdr:row>
      <xdr:rowOff>76200</xdr:rowOff>
    </xdr:from>
    <xdr:to>
      <xdr:col>12</xdr:col>
      <xdr:colOff>292953</xdr:colOff>
      <xdr:row>36</xdr:row>
      <xdr:rowOff>18810</xdr:rowOff>
    </xdr:to>
    <xdr:sp macro="" textlink="">
      <xdr:nvSpPr>
        <xdr:cNvPr id="1163" name="Moon 1136"/>
        <xdr:cNvSpPr/>
      </xdr:nvSpPr>
      <xdr:spPr>
        <a:xfrm>
          <a:off x="6019800" y="6096000"/>
          <a:ext cx="1229124" cy="10589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3"/>
  <sheetViews>
    <sheetView tabSelected="1" zoomScale="70" zoomScaleNormal="70" workbookViewId="0">
      <selection activeCell="A14" sqref="A14:N14"/>
    </sheetView>
  </sheetViews>
  <sheetFormatPr defaultColWidth="9.21875" defaultRowHeight="14.4"/>
  <cols>
    <col min="1" max="1" width="18.77734375" style="164" customWidth="1"/>
    <col min="2" max="2" width="23.77734375" style="164" customWidth="1"/>
    <col min="3" max="3" width="24.44140625" style="164" customWidth="1"/>
    <col min="4" max="4" width="14.5546875" style="164" customWidth="1"/>
    <col min="5" max="5" width="16.88671875" style="164" customWidth="1"/>
    <col min="6" max="6" width="16" style="164" customWidth="1"/>
    <col min="7" max="7" width="15.6640625" style="164" customWidth="1"/>
    <col min="8" max="8" width="15.88671875" style="164" customWidth="1"/>
    <col min="9" max="9" width="20.33203125" style="164" customWidth="1"/>
    <col min="10" max="11" width="24.21875" style="164" customWidth="1"/>
    <col min="12" max="12" width="34.44140625" style="164" customWidth="1"/>
    <col min="13" max="13" width="35.88671875" style="164" customWidth="1"/>
    <col min="14" max="14" width="11.77734375" style="164" customWidth="1"/>
    <col min="15" max="15" width="42.5546875" style="164" customWidth="1"/>
    <col min="16" max="16" width="27.44140625" style="164" customWidth="1"/>
    <col min="17" max="256" width="9.21875" style="164"/>
    <col min="257" max="257" width="17.44140625" style="164" customWidth="1"/>
    <col min="258" max="258" width="13.77734375" style="164" customWidth="1"/>
    <col min="259" max="259" width="16.21875" style="164" customWidth="1"/>
    <col min="260" max="260" width="13" style="164" customWidth="1"/>
    <col min="261" max="261" width="11.21875" style="164" customWidth="1"/>
    <col min="262" max="262" width="11.77734375" style="164" customWidth="1"/>
    <col min="263" max="263" width="14.88671875" style="164" customWidth="1"/>
    <col min="264" max="264" width="11.77734375" style="164" customWidth="1"/>
    <col min="265" max="265" width="20.5546875" style="164" customWidth="1"/>
    <col min="266" max="266" width="12.6640625" style="164" customWidth="1"/>
    <col min="267" max="267" width="14.5546875" style="164" customWidth="1"/>
    <col min="268" max="268" width="34.44140625" style="164" customWidth="1"/>
    <col min="269" max="269" width="10.6640625" style="164" customWidth="1"/>
    <col min="270" max="270" width="9.21875" style="164"/>
    <col min="271" max="271" width="26.44140625" style="164" customWidth="1"/>
    <col min="272" max="272" width="27.44140625" style="164" customWidth="1"/>
    <col min="273" max="512" width="9.21875" style="164"/>
    <col min="513" max="513" width="17.44140625" style="164" customWidth="1"/>
    <col min="514" max="514" width="13.77734375" style="164" customWidth="1"/>
    <col min="515" max="515" width="16.21875" style="164" customWidth="1"/>
    <col min="516" max="516" width="13" style="164" customWidth="1"/>
    <col min="517" max="517" width="11.21875" style="164" customWidth="1"/>
    <col min="518" max="518" width="11.77734375" style="164" customWidth="1"/>
    <col min="519" max="519" width="14.88671875" style="164" customWidth="1"/>
    <col min="520" max="520" width="11.77734375" style="164" customWidth="1"/>
    <col min="521" max="521" width="20.5546875" style="164" customWidth="1"/>
    <col min="522" max="522" width="12.6640625" style="164" customWidth="1"/>
    <col min="523" max="523" width="14.5546875" style="164" customWidth="1"/>
    <col min="524" max="524" width="34.44140625" style="164" customWidth="1"/>
    <col min="525" max="525" width="10.6640625" style="164" customWidth="1"/>
    <col min="526" max="526" width="9.21875" style="164"/>
    <col min="527" max="527" width="26.44140625" style="164" customWidth="1"/>
    <col min="528" max="528" width="27.44140625" style="164" customWidth="1"/>
    <col min="529" max="768" width="9.21875" style="164"/>
    <col min="769" max="769" width="17.44140625" style="164" customWidth="1"/>
    <col min="770" max="770" width="13.77734375" style="164" customWidth="1"/>
    <col min="771" max="771" width="16.21875" style="164" customWidth="1"/>
    <col min="772" max="772" width="13" style="164" customWidth="1"/>
    <col min="773" max="773" width="11.21875" style="164" customWidth="1"/>
    <col min="774" max="774" width="11.77734375" style="164" customWidth="1"/>
    <col min="775" max="775" width="14.88671875" style="164" customWidth="1"/>
    <col min="776" max="776" width="11.77734375" style="164" customWidth="1"/>
    <col min="777" max="777" width="20.5546875" style="164" customWidth="1"/>
    <col min="778" max="778" width="12.6640625" style="164" customWidth="1"/>
    <col min="779" max="779" width="14.5546875" style="164" customWidth="1"/>
    <col min="780" max="780" width="34.44140625" style="164" customWidth="1"/>
    <col min="781" max="781" width="10.6640625" style="164" customWidth="1"/>
    <col min="782" max="782" width="9.21875" style="164"/>
    <col min="783" max="783" width="26.44140625" style="164" customWidth="1"/>
    <col min="784" max="784" width="27.44140625" style="164" customWidth="1"/>
    <col min="785" max="1024" width="9.21875" style="164"/>
    <col min="1025" max="1025" width="17.44140625" style="164" customWidth="1"/>
    <col min="1026" max="1026" width="13.77734375" style="164" customWidth="1"/>
    <col min="1027" max="1027" width="16.21875" style="164" customWidth="1"/>
    <col min="1028" max="1028" width="13" style="164" customWidth="1"/>
    <col min="1029" max="1029" width="11.21875" style="164" customWidth="1"/>
    <col min="1030" max="1030" width="11.77734375" style="164" customWidth="1"/>
    <col min="1031" max="1031" width="14.88671875" style="164" customWidth="1"/>
    <col min="1032" max="1032" width="11.77734375" style="164" customWidth="1"/>
    <col min="1033" max="1033" width="20.5546875" style="164" customWidth="1"/>
    <col min="1034" max="1034" width="12.6640625" style="164" customWidth="1"/>
    <col min="1035" max="1035" width="14.5546875" style="164" customWidth="1"/>
    <col min="1036" max="1036" width="34.44140625" style="164" customWidth="1"/>
    <col min="1037" max="1037" width="10.6640625" style="164" customWidth="1"/>
    <col min="1038" max="1038" width="9.21875" style="164"/>
    <col min="1039" max="1039" width="26.44140625" style="164" customWidth="1"/>
    <col min="1040" max="1040" width="27.44140625" style="164" customWidth="1"/>
    <col min="1041" max="1280" width="9.21875" style="164"/>
    <col min="1281" max="1281" width="17.44140625" style="164" customWidth="1"/>
    <col min="1282" max="1282" width="13.77734375" style="164" customWidth="1"/>
    <col min="1283" max="1283" width="16.21875" style="164" customWidth="1"/>
    <col min="1284" max="1284" width="13" style="164" customWidth="1"/>
    <col min="1285" max="1285" width="11.21875" style="164" customWidth="1"/>
    <col min="1286" max="1286" width="11.77734375" style="164" customWidth="1"/>
    <col min="1287" max="1287" width="14.88671875" style="164" customWidth="1"/>
    <col min="1288" max="1288" width="11.77734375" style="164" customWidth="1"/>
    <col min="1289" max="1289" width="20.5546875" style="164" customWidth="1"/>
    <col min="1290" max="1290" width="12.6640625" style="164" customWidth="1"/>
    <col min="1291" max="1291" width="14.5546875" style="164" customWidth="1"/>
    <col min="1292" max="1292" width="34.44140625" style="164" customWidth="1"/>
    <col min="1293" max="1293" width="10.6640625" style="164" customWidth="1"/>
    <col min="1294" max="1294" width="9.21875" style="164"/>
    <col min="1295" max="1295" width="26.44140625" style="164" customWidth="1"/>
    <col min="1296" max="1296" width="27.44140625" style="164" customWidth="1"/>
    <col min="1297" max="1536" width="9.21875" style="164"/>
    <col min="1537" max="1537" width="17.44140625" style="164" customWidth="1"/>
    <col min="1538" max="1538" width="13.77734375" style="164" customWidth="1"/>
    <col min="1539" max="1539" width="16.21875" style="164" customWidth="1"/>
    <col min="1540" max="1540" width="13" style="164" customWidth="1"/>
    <col min="1541" max="1541" width="11.21875" style="164" customWidth="1"/>
    <col min="1542" max="1542" width="11.77734375" style="164" customWidth="1"/>
    <col min="1543" max="1543" width="14.88671875" style="164" customWidth="1"/>
    <col min="1544" max="1544" width="11.77734375" style="164" customWidth="1"/>
    <col min="1545" max="1545" width="20.5546875" style="164" customWidth="1"/>
    <col min="1546" max="1546" width="12.6640625" style="164" customWidth="1"/>
    <col min="1547" max="1547" width="14.5546875" style="164" customWidth="1"/>
    <col min="1548" max="1548" width="34.44140625" style="164" customWidth="1"/>
    <col min="1549" max="1549" width="10.6640625" style="164" customWidth="1"/>
    <col min="1550" max="1550" width="9.21875" style="164"/>
    <col min="1551" max="1551" width="26.44140625" style="164" customWidth="1"/>
    <col min="1552" max="1552" width="27.44140625" style="164" customWidth="1"/>
    <col min="1553" max="1792" width="9.21875" style="164"/>
    <col min="1793" max="1793" width="17.44140625" style="164" customWidth="1"/>
    <col min="1794" max="1794" width="13.77734375" style="164" customWidth="1"/>
    <col min="1795" max="1795" width="16.21875" style="164" customWidth="1"/>
    <col min="1796" max="1796" width="13" style="164" customWidth="1"/>
    <col min="1797" max="1797" width="11.21875" style="164" customWidth="1"/>
    <col min="1798" max="1798" width="11.77734375" style="164" customWidth="1"/>
    <col min="1799" max="1799" width="14.88671875" style="164" customWidth="1"/>
    <col min="1800" max="1800" width="11.77734375" style="164" customWidth="1"/>
    <col min="1801" max="1801" width="20.5546875" style="164" customWidth="1"/>
    <col min="1802" max="1802" width="12.6640625" style="164" customWidth="1"/>
    <col min="1803" max="1803" width="14.5546875" style="164" customWidth="1"/>
    <col min="1804" max="1804" width="34.44140625" style="164" customWidth="1"/>
    <col min="1805" max="1805" width="10.6640625" style="164" customWidth="1"/>
    <col min="1806" max="1806" width="9.21875" style="164"/>
    <col min="1807" max="1807" width="26.44140625" style="164" customWidth="1"/>
    <col min="1808" max="1808" width="27.44140625" style="164" customWidth="1"/>
    <col min="1809" max="2048" width="9.21875" style="164"/>
    <col min="2049" max="2049" width="17.44140625" style="164" customWidth="1"/>
    <col min="2050" max="2050" width="13.77734375" style="164" customWidth="1"/>
    <col min="2051" max="2051" width="16.21875" style="164" customWidth="1"/>
    <col min="2052" max="2052" width="13" style="164" customWidth="1"/>
    <col min="2053" max="2053" width="11.21875" style="164" customWidth="1"/>
    <col min="2054" max="2054" width="11.77734375" style="164" customWidth="1"/>
    <col min="2055" max="2055" width="14.88671875" style="164" customWidth="1"/>
    <col min="2056" max="2056" width="11.77734375" style="164" customWidth="1"/>
    <col min="2057" max="2057" width="20.5546875" style="164" customWidth="1"/>
    <col min="2058" max="2058" width="12.6640625" style="164" customWidth="1"/>
    <col min="2059" max="2059" width="14.5546875" style="164" customWidth="1"/>
    <col min="2060" max="2060" width="34.44140625" style="164" customWidth="1"/>
    <col min="2061" max="2061" width="10.6640625" style="164" customWidth="1"/>
    <col min="2062" max="2062" width="9.21875" style="164"/>
    <col min="2063" max="2063" width="26.44140625" style="164" customWidth="1"/>
    <col min="2064" max="2064" width="27.44140625" style="164" customWidth="1"/>
    <col min="2065" max="2304" width="9.21875" style="164"/>
    <col min="2305" max="2305" width="17.44140625" style="164" customWidth="1"/>
    <col min="2306" max="2306" width="13.77734375" style="164" customWidth="1"/>
    <col min="2307" max="2307" width="16.21875" style="164" customWidth="1"/>
    <col min="2308" max="2308" width="13" style="164" customWidth="1"/>
    <col min="2309" max="2309" width="11.21875" style="164" customWidth="1"/>
    <col min="2310" max="2310" width="11.77734375" style="164" customWidth="1"/>
    <col min="2311" max="2311" width="14.88671875" style="164" customWidth="1"/>
    <col min="2312" max="2312" width="11.77734375" style="164" customWidth="1"/>
    <col min="2313" max="2313" width="20.5546875" style="164" customWidth="1"/>
    <col min="2314" max="2314" width="12.6640625" style="164" customWidth="1"/>
    <col min="2315" max="2315" width="14.5546875" style="164" customWidth="1"/>
    <col min="2316" max="2316" width="34.44140625" style="164" customWidth="1"/>
    <col min="2317" max="2317" width="10.6640625" style="164" customWidth="1"/>
    <col min="2318" max="2318" width="9.21875" style="164"/>
    <col min="2319" max="2319" width="26.44140625" style="164" customWidth="1"/>
    <col min="2320" max="2320" width="27.44140625" style="164" customWidth="1"/>
    <col min="2321" max="2560" width="9.21875" style="164"/>
    <col min="2561" max="2561" width="17.44140625" style="164" customWidth="1"/>
    <col min="2562" max="2562" width="13.77734375" style="164" customWidth="1"/>
    <col min="2563" max="2563" width="16.21875" style="164" customWidth="1"/>
    <col min="2564" max="2564" width="13" style="164" customWidth="1"/>
    <col min="2565" max="2565" width="11.21875" style="164" customWidth="1"/>
    <col min="2566" max="2566" width="11.77734375" style="164" customWidth="1"/>
    <col min="2567" max="2567" width="14.88671875" style="164" customWidth="1"/>
    <col min="2568" max="2568" width="11.77734375" style="164" customWidth="1"/>
    <col min="2569" max="2569" width="20.5546875" style="164" customWidth="1"/>
    <col min="2570" max="2570" width="12.6640625" style="164" customWidth="1"/>
    <col min="2571" max="2571" width="14.5546875" style="164" customWidth="1"/>
    <col min="2572" max="2572" width="34.44140625" style="164" customWidth="1"/>
    <col min="2573" max="2573" width="10.6640625" style="164" customWidth="1"/>
    <col min="2574" max="2574" width="9.21875" style="164"/>
    <col min="2575" max="2575" width="26.44140625" style="164" customWidth="1"/>
    <col min="2576" max="2576" width="27.44140625" style="164" customWidth="1"/>
    <col min="2577" max="2816" width="9.21875" style="164"/>
    <col min="2817" max="2817" width="17.44140625" style="164" customWidth="1"/>
    <col min="2818" max="2818" width="13.77734375" style="164" customWidth="1"/>
    <col min="2819" max="2819" width="16.21875" style="164" customWidth="1"/>
    <col min="2820" max="2820" width="13" style="164" customWidth="1"/>
    <col min="2821" max="2821" width="11.21875" style="164" customWidth="1"/>
    <col min="2822" max="2822" width="11.77734375" style="164" customWidth="1"/>
    <col min="2823" max="2823" width="14.88671875" style="164" customWidth="1"/>
    <col min="2824" max="2824" width="11.77734375" style="164" customWidth="1"/>
    <col min="2825" max="2825" width="20.5546875" style="164" customWidth="1"/>
    <col min="2826" max="2826" width="12.6640625" style="164" customWidth="1"/>
    <col min="2827" max="2827" width="14.5546875" style="164" customWidth="1"/>
    <col min="2828" max="2828" width="34.44140625" style="164" customWidth="1"/>
    <col min="2829" max="2829" width="10.6640625" style="164" customWidth="1"/>
    <col min="2830" max="2830" width="9.21875" style="164"/>
    <col min="2831" max="2831" width="26.44140625" style="164" customWidth="1"/>
    <col min="2832" max="2832" width="27.44140625" style="164" customWidth="1"/>
    <col min="2833" max="3072" width="9.21875" style="164"/>
    <col min="3073" max="3073" width="17.44140625" style="164" customWidth="1"/>
    <col min="3074" max="3074" width="13.77734375" style="164" customWidth="1"/>
    <col min="3075" max="3075" width="16.21875" style="164" customWidth="1"/>
    <col min="3076" max="3076" width="13" style="164" customWidth="1"/>
    <col min="3077" max="3077" width="11.21875" style="164" customWidth="1"/>
    <col min="3078" max="3078" width="11.77734375" style="164" customWidth="1"/>
    <col min="3079" max="3079" width="14.88671875" style="164" customWidth="1"/>
    <col min="3080" max="3080" width="11.77734375" style="164" customWidth="1"/>
    <col min="3081" max="3081" width="20.5546875" style="164" customWidth="1"/>
    <col min="3082" max="3082" width="12.6640625" style="164" customWidth="1"/>
    <col min="3083" max="3083" width="14.5546875" style="164" customWidth="1"/>
    <col min="3084" max="3084" width="34.44140625" style="164" customWidth="1"/>
    <col min="3085" max="3085" width="10.6640625" style="164" customWidth="1"/>
    <col min="3086" max="3086" width="9.21875" style="164"/>
    <col min="3087" max="3087" width="26.44140625" style="164" customWidth="1"/>
    <col min="3088" max="3088" width="27.44140625" style="164" customWidth="1"/>
    <col min="3089" max="3328" width="9.21875" style="164"/>
    <col min="3329" max="3329" width="17.44140625" style="164" customWidth="1"/>
    <col min="3330" max="3330" width="13.77734375" style="164" customWidth="1"/>
    <col min="3331" max="3331" width="16.21875" style="164" customWidth="1"/>
    <col min="3332" max="3332" width="13" style="164" customWidth="1"/>
    <col min="3333" max="3333" width="11.21875" style="164" customWidth="1"/>
    <col min="3334" max="3334" width="11.77734375" style="164" customWidth="1"/>
    <col min="3335" max="3335" width="14.88671875" style="164" customWidth="1"/>
    <col min="3336" max="3336" width="11.77734375" style="164" customWidth="1"/>
    <col min="3337" max="3337" width="20.5546875" style="164" customWidth="1"/>
    <col min="3338" max="3338" width="12.6640625" style="164" customWidth="1"/>
    <col min="3339" max="3339" width="14.5546875" style="164" customWidth="1"/>
    <col min="3340" max="3340" width="34.44140625" style="164" customWidth="1"/>
    <col min="3341" max="3341" width="10.6640625" style="164" customWidth="1"/>
    <col min="3342" max="3342" width="9.21875" style="164"/>
    <col min="3343" max="3343" width="26.44140625" style="164" customWidth="1"/>
    <col min="3344" max="3344" width="27.44140625" style="164" customWidth="1"/>
    <col min="3345" max="3584" width="9.21875" style="164"/>
    <col min="3585" max="3585" width="17.44140625" style="164" customWidth="1"/>
    <col min="3586" max="3586" width="13.77734375" style="164" customWidth="1"/>
    <col min="3587" max="3587" width="16.21875" style="164" customWidth="1"/>
    <col min="3588" max="3588" width="13" style="164" customWidth="1"/>
    <col min="3589" max="3589" width="11.21875" style="164" customWidth="1"/>
    <col min="3590" max="3590" width="11.77734375" style="164" customWidth="1"/>
    <col min="3591" max="3591" width="14.88671875" style="164" customWidth="1"/>
    <col min="3592" max="3592" width="11.77734375" style="164" customWidth="1"/>
    <col min="3593" max="3593" width="20.5546875" style="164" customWidth="1"/>
    <col min="3594" max="3594" width="12.6640625" style="164" customWidth="1"/>
    <col min="3595" max="3595" width="14.5546875" style="164" customWidth="1"/>
    <col min="3596" max="3596" width="34.44140625" style="164" customWidth="1"/>
    <col min="3597" max="3597" width="10.6640625" style="164" customWidth="1"/>
    <col min="3598" max="3598" width="9.21875" style="164"/>
    <col min="3599" max="3599" width="26.44140625" style="164" customWidth="1"/>
    <col min="3600" max="3600" width="27.44140625" style="164" customWidth="1"/>
    <col min="3601" max="3840" width="9.21875" style="164"/>
    <col min="3841" max="3841" width="17.44140625" style="164" customWidth="1"/>
    <col min="3842" max="3842" width="13.77734375" style="164" customWidth="1"/>
    <col min="3843" max="3843" width="16.21875" style="164" customWidth="1"/>
    <col min="3844" max="3844" width="13" style="164" customWidth="1"/>
    <col min="3845" max="3845" width="11.21875" style="164" customWidth="1"/>
    <col min="3846" max="3846" width="11.77734375" style="164" customWidth="1"/>
    <col min="3847" max="3847" width="14.88671875" style="164" customWidth="1"/>
    <col min="3848" max="3848" width="11.77734375" style="164" customWidth="1"/>
    <col min="3849" max="3849" width="20.5546875" style="164" customWidth="1"/>
    <col min="3850" max="3850" width="12.6640625" style="164" customWidth="1"/>
    <col min="3851" max="3851" width="14.5546875" style="164" customWidth="1"/>
    <col min="3852" max="3852" width="34.44140625" style="164" customWidth="1"/>
    <col min="3853" max="3853" width="10.6640625" style="164" customWidth="1"/>
    <col min="3854" max="3854" width="9.21875" style="164"/>
    <col min="3855" max="3855" width="26.44140625" style="164" customWidth="1"/>
    <col min="3856" max="3856" width="27.44140625" style="164" customWidth="1"/>
    <col min="3857" max="4096" width="9.21875" style="164"/>
    <col min="4097" max="4097" width="17.44140625" style="164" customWidth="1"/>
    <col min="4098" max="4098" width="13.77734375" style="164" customWidth="1"/>
    <col min="4099" max="4099" width="16.21875" style="164" customWidth="1"/>
    <col min="4100" max="4100" width="13" style="164" customWidth="1"/>
    <col min="4101" max="4101" width="11.21875" style="164" customWidth="1"/>
    <col min="4102" max="4102" width="11.77734375" style="164" customWidth="1"/>
    <col min="4103" max="4103" width="14.88671875" style="164" customWidth="1"/>
    <col min="4104" max="4104" width="11.77734375" style="164" customWidth="1"/>
    <col min="4105" max="4105" width="20.5546875" style="164" customWidth="1"/>
    <col min="4106" max="4106" width="12.6640625" style="164" customWidth="1"/>
    <col min="4107" max="4107" width="14.5546875" style="164" customWidth="1"/>
    <col min="4108" max="4108" width="34.44140625" style="164" customWidth="1"/>
    <col min="4109" max="4109" width="10.6640625" style="164" customWidth="1"/>
    <col min="4110" max="4110" width="9.21875" style="164"/>
    <col min="4111" max="4111" width="26.44140625" style="164" customWidth="1"/>
    <col min="4112" max="4112" width="27.44140625" style="164" customWidth="1"/>
    <col min="4113" max="4352" width="9.21875" style="164"/>
    <col min="4353" max="4353" width="17.44140625" style="164" customWidth="1"/>
    <col min="4354" max="4354" width="13.77734375" style="164" customWidth="1"/>
    <col min="4355" max="4355" width="16.21875" style="164" customWidth="1"/>
    <col min="4356" max="4356" width="13" style="164" customWidth="1"/>
    <col min="4357" max="4357" width="11.21875" style="164" customWidth="1"/>
    <col min="4358" max="4358" width="11.77734375" style="164" customWidth="1"/>
    <col min="4359" max="4359" width="14.88671875" style="164" customWidth="1"/>
    <col min="4360" max="4360" width="11.77734375" style="164" customWidth="1"/>
    <col min="4361" max="4361" width="20.5546875" style="164" customWidth="1"/>
    <col min="4362" max="4362" width="12.6640625" style="164" customWidth="1"/>
    <col min="4363" max="4363" width="14.5546875" style="164" customWidth="1"/>
    <col min="4364" max="4364" width="34.44140625" style="164" customWidth="1"/>
    <col min="4365" max="4365" width="10.6640625" style="164" customWidth="1"/>
    <col min="4366" max="4366" width="9.21875" style="164"/>
    <col min="4367" max="4367" width="26.44140625" style="164" customWidth="1"/>
    <col min="4368" max="4368" width="27.44140625" style="164" customWidth="1"/>
    <col min="4369" max="4608" width="9.21875" style="164"/>
    <col min="4609" max="4609" width="17.44140625" style="164" customWidth="1"/>
    <col min="4610" max="4610" width="13.77734375" style="164" customWidth="1"/>
    <col min="4611" max="4611" width="16.21875" style="164" customWidth="1"/>
    <col min="4612" max="4612" width="13" style="164" customWidth="1"/>
    <col min="4613" max="4613" width="11.21875" style="164" customWidth="1"/>
    <col min="4614" max="4614" width="11.77734375" style="164" customWidth="1"/>
    <col min="4615" max="4615" width="14.88671875" style="164" customWidth="1"/>
    <col min="4616" max="4616" width="11.77734375" style="164" customWidth="1"/>
    <col min="4617" max="4617" width="20.5546875" style="164" customWidth="1"/>
    <col min="4618" max="4618" width="12.6640625" style="164" customWidth="1"/>
    <col min="4619" max="4619" width="14.5546875" style="164" customWidth="1"/>
    <col min="4620" max="4620" width="34.44140625" style="164" customWidth="1"/>
    <col min="4621" max="4621" width="10.6640625" style="164" customWidth="1"/>
    <col min="4622" max="4622" width="9.21875" style="164"/>
    <col min="4623" max="4623" width="26.44140625" style="164" customWidth="1"/>
    <col min="4624" max="4624" width="27.44140625" style="164" customWidth="1"/>
    <col min="4625" max="4864" width="9.21875" style="164"/>
    <col min="4865" max="4865" width="17.44140625" style="164" customWidth="1"/>
    <col min="4866" max="4866" width="13.77734375" style="164" customWidth="1"/>
    <col min="4867" max="4867" width="16.21875" style="164" customWidth="1"/>
    <col min="4868" max="4868" width="13" style="164" customWidth="1"/>
    <col min="4869" max="4869" width="11.21875" style="164" customWidth="1"/>
    <col min="4870" max="4870" width="11.77734375" style="164" customWidth="1"/>
    <col min="4871" max="4871" width="14.88671875" style="164" customWidth="1"/>
    <col min="4872" max="4872" width="11.77734375" style="164" customWidth="1"/>
    <col min="4873" max="4873" width="20.5546875" style="164" customWidth="1"/>
    <col min="4874" max="4874" width="12.6640625" style="164" customWidth="1"/>
    <col min="4875" max="4875" width="14.5546875" style="164" customWidth="1"/>
    <col min="4876" max="4876" width="34.44140625" style="164" customWidth="1"/>
    <col min="4877" max="4877" width="10.6640625" style="164" customWidth="1"/>
    <col min="4878" max="4878" width="9.21875" style="164"/>
    <col min="4879" max="4879" width="26.44140625" style="164" customWidth="1"/>
    <col min="4880" max="4880" width="27.44140625" style="164" customWidth="1"/>
    <col min="4881" max="5120" width="9.21875" style="164"/>
    <col min="5121" max="5121" width="17.44140625" style="164" customWidth="1"/>
    <col min="5122" max="5122" width="13.77734375" style="164" customWidth="1"/>
    <col min="5123" max="5123" width="16.21875" style="164" customWidth="1"/>
    <col min="5124" max="5124" width="13" style="164" customWidth="1"/>
    <col min="5125" max="5125" width="11.21875" style="164" customWidth="1"/>
    <col min="5126" max="5126" width="11.77734375" style="164" customWidth="1"/>
    <col min="5127" max="5127" width="14.88671875" style="164" customWidth="1"/>
    <col min="5128" max="5128" width="11.77734375" style="164" customWidth="1"/>
    <col min="5129" max="5129" width="20.5546875" style="164" customWidth="1"/>
    <col min="5130" max="5130" width="12.6640625" style="164" customWidth="1"/>
    <col min="5131" max="5131" width="14.5546875" style="164" customWidth="1"/>
    <col min="5132" max="5132" width="34.44140625" style="164" customWidth="1"/>
    <col min="5133" max="5133" width="10.6640625" style="164" customWidth="1"/>
    <col min="5134" max="5134" width="9.21875" style="164"/>
    <col min="5135" max="5135" width="26.44140625" style="164" customWidth="1"/>
    <col min="5136" max="5136" width="27.44140625" style="164" customWidth="1"/>
    <col min="5137" max="5376" width="9.21875" style="164"/>
    <col min="5377" max="5377" width="17.44140625" style="164" customWidth="1"/>
    <col min="5378" max="5378" width="13.77734375" style="164" customWidth="1"/>
    <col min="5379" max="5379" width="16.21875" style="164" customWidth="1"/>
    <col min="5380" max="5380" width="13" style="164" customWidth="1"/>
    <col min="5381" max="5381" width="11.21875" style="164" customWidth="1"/>
    <col min="5382" max="5382" width="11.77734375" style="164" customWidth="1"/>
    <col min="5383" max="5383" width="14.88671875" style="164" customWidth="1"/>
    <col min="5384" max="5384" width="11.77734375" style="164" customWidth="1"/>
    <col min="5385" max="5385" width="20.5546875" style="164" customWidth="1"/>
    <col min="5386" max="5386" width="12.6640625" style="164" customWidth="1"/>
    <col min="5387" max="5387" width="14.5546875" style="164" customWidth="1"/>
    <col min="5388" max="5388" width="34.44140625" style="164" customWidth="1"/>
    <col min="5389" max="5389" width="10.6640625" style="164" customWidth="1"/>
    <col min="5390" max="5390" width="9.21875" style="164"/>
    <col min="5391" max="5391" width="26.44140625" style="164" customWidth="1"/>
    <col min="5392" max="5392" width="27.44140625" style="164" customWidth="1"/>
    <col min="5393" max="5632" width="9.21875" style="164"/>
    <col min="5633" max="5633" width="17.44140625" style="164" customWidth="1"/>
    <col min="5634" max="5634" width="13.77734375" style="164" customWidth="1"/>
    <col min="5635" max="5635" width="16.21875" style="164" customWidth="1"/>
    <col min="5636" max="5636" width="13" style="164" customWidth="1"/>
    <col min="5637" max="5637" width="11.21875" style="164" customWidth="1"/>
    <col min="5638" max="5638" width="11.77734375" style="164" customWidth="1"/>
    <col min="5639" max="5639" width="14.88671875" style="164" customWidth="1"/>
    <col min="5640" max="5640" width="11.77734375" style="164" customWidth="1"/>
    <col min="5641" max="5641" width="20.5546875" style="164" customWidth="1"/>
    <col min="5642" max="5642" width="12.6640625" style="164" customWidth="1"/>
    <col min="5643" max="5643" width="14.5546875" style="164" customWidth="1"/>
    <col min="5644" max="5644" width="34.44140625" style="164" customWidth="1"/>
    <col min="5645" max="5645" width="10.6640625" style="164" customWidth="1"/>
    <col min="5646" max="5646" width="9.21875" style="164"/>
    <col min="5647" max="5647" width="26.44140625" style="164" customWidth="1"/>
    <col min="5648" max="5648" width="27.44140625" style="164" customWidth="1"/>
    <col min="5649" max="5888" width="9.21875" style="164"/>
    <col min="5889" max="5889" width="17.44140625" style="164" customWidth="1"/>
    <col min="5890" max="5890" width="13.77734375" style="164" customWidth="1"/>
    <col min="5891" max="5891" width="16.21875" style="164" customWidth="1"/>
    <col min="5892" max="5892" width="13" style="164" customWidth="1"/>
    <col min="5893" max="5893" width="11.21875" style="164" customWidth="1"/>
    <col min="5894" max="5894" width="11.77734375" style="164" customWidth="1"/>
    <col min="5895" max="5895" width="14.88671875" style="164" customWidth="1"/>
    <col min="5896" max="5896" width="11.77734375" style="164" customWidth="1"/>
    <col min="5897" max="5897" width="20.5546875" style="164" customWidth="1"/>
    <col min="5898" max="5898" width="12.6640625" style="164" customWidth="1"/>
    <col min="5899" max="5899" width="14.5546875" style="164" customWidth="1"/>
    <col min="5900" max="5900" width="34.44140625" style="164" customWidth="1"/>
    <col min="5901" max="5901" width="10.6640625" style="164" customWidth="1"/>
    <col min="5902" max="5902" width="9.21875" style="164"/>
    <col min="5903" max="5903" width="26.44140625" style="164" customWidth="1"/>
    <col min="5904" max="5904" width="27.44140625" style="164" customWidth="1"/>
    <col min="5905" max="6144" width="9.21875" style="164"/>
    <col min="6145" max="6145" width="17.44140625" style="164" customWidth="1"/>
    <col min="6146" max="6146" width="13.77734375" style="164" customWidth="1"/>
    <col min="6147" max="6147" width="16.21875" style="164" customWidth="1"/>
    <col min="6148" max="6148" width="13" style="164" customWidth="1"/>
    <col min="6149" max="6149" width="11.21875" style="164" customWidth="1"/>
    <col min="6150" max="6150" width="11.77734375" style="164" customWidth="1"/>
    <col min="6151" max="6151" width="14.88671875" style="164" customWidth="1"/>
    <col min="6152" max="6152" width="11.77734375" style="164" customWidth="1"/>
    <col min="6153" max="6153" width="20.5546875" style="164" customWidth="1"/>
    <col min="6154" max="6154" width="12.6640625" style="164" customWidth="1"/>
    <col min="6155" max="6155" width="14.5546875" style="164" customWidth="1"/>
    <col min="6156" max="6156" width="34.44140625" style="164" customWidth="1"/>
    <col min="6157" max="6157" width="10.6640625" style="164" customWidth="1"/>
    <col min="6158" max="6158" width="9.21875" style="164"/>
    <col min="6159" max="6159" width="26.44140625" style="164" customWidth="1"/>
    <col min="6160" max="6160" width="27.44140625" style="164" customWidth="1"/>
    <col min="6161" max="6400" width="9.21875" style="164"/>
    <col min="6401" max="6401" width="17.44140625" style="164" customWidth="1"/>
    <col min="6402" max="6402" width="13.77734375" style="164" customWidth="1"/>
    <col min="6403" max="6403" width="16.21875" style="164" customWidth="1"/>
    <col min="6404" max="6404" width="13" style="164" customWidth="1"/>
    <col min="6405" max="6405" width="11.21875" style="164" customWidth="1"/>
    <col min="6406" max="6406" width="11.77734375" style="164" customWidth="1"/>
    <col min="6407" max="6407" width="14.88671875" style="164" customWidth="1"/>
    <col min="6408" max="6408" width="11.77734375" style="164" customWidth="1"/>
    <col min="6409" max="6409" width="20.5546875" style="164" customWidth="1"/>
    <col min="6410" max="6410" width="12.6640625" style="164" customWidth="1"/>
    <col min="6411" max="6411" width="14.5546875" style="164" customWidth="1"/>
    <col min="6412" max="6412" width="34.44140625" style="164" customWidth="1"/>
    <col min="6413" max="6413" width="10.6640625" style="164" customWidth="1"/>
    <col min="6414" max="6414" width="9.21875" style="164"/>
    <col min="6415" max="6415" width="26.44140625" style="164" customWidth="1"/>
    <col min="6416" max="6416" width="27.44140625" style="164" customWidth="1"/>
    <col min="6417" max="6656" width="9.21875" style="164"/>
    <col min="6657" max="6657" width="17.44140625" style="164" customWidth="1"/>
    <col min="6658" max="6658" width="13.77734375" style="164" customWidth="1"/>
    <col min="6659" max="6659" width="16.21875" style="164" customWidth="1"/>
    <col min="6660" max="6660" width="13" style="164" customWidth="1"/>
    <col min="6661" max="6661" width="11.21875" style="164" customWidth="1"/>
    <col min="6662" max="6662" width="11.77734375" style="164" customWidth="1"/>
    <col min="6663" max="6663" width="14.88671875" style="164" customWidth="1"/>
    <col min="6664" max="6664" width="11.77734375" style="164" customWidth="1"/>
    <col min="6665" max="6665" width="20.5546875" style="164" customWidth="1"/>
    <col min="6666" max="6666" width="12.6640625" style="164" customWidth="1"/>
    <col min="6667" max="6667" width="14.5546875" style="164" customWidth="1"/>
    <col min="6668" max="6668" width="34.44140625" style="164" customWidth="1"/>
    <col min="6669" max="6669" width="10.6640625" style="164" customWidth="1"/>
    <col min="6670" max="6670" width="9.21875" style="164"/>
    <col min="6671" max="6671" width="26.44140625" style="164" customWidth="1"/>
    <col min="6672" max="6672" width="27.44140625" style="164" customWidth="1"/>
    <col min="6673" max="6912" width="9.21875" style="164"/>
    <col min="6913" max="6913" width="17.44140625" style="164" customWidth="1"/>
    <col min="6914" max="6914" width="13.77734375" style="164" customWidth="1"/>
    <col min="6915" max="6915" width="16.21875" style="164" customWidth="1"/>
    <col min="6916" max="6916" width="13" style="164" customWidth="1"/>
    <col min="6917" max="6917" width="11.21875" style="164" customWidth="1"/>
    <col min="6918" max="6918" width="11.77734375" style="164" customWidth="1"/>
    <col min="6919" max="6919" width="14.88671875" style="164" customWidth="1"/>
    <col min="6920" max="6920" width="11.77734375" style="164" customWidth="1"/>
    <col min="6921" max="6921" width="20.5546875" style="164" customWidth="1"/>
    <col min="6922" max="6922" width="12.6640625" style="164" customWidth="1"/>
    <col min="6923" max="6923" width="14.5546875" style="164" customWidth="1"/>
    <col min="6924" max="6924" width="34.44140625" style="164" customWidth="1"/>
    <col min="6925" max="6925" width="10.6640625" style="164" customWidth="1"/>
    <col min="6926" max="6926" width="9.21875" style="164"/>
    <col min="6927" max="6927" width="26.44140625" style="164" customWidth="1"/>
    <col min="6928" max="6928" width="27.44140625" style="164" customWidth="1"/>
    <col min="6929" max="7168" width="9.21875" style="164"/>
    <col min="7169" max="7169" width="17.44140625" style="164" customWidth="1"/>
    <col min="7170" max="7170" width="13.77734375" style="164" customWidth="1"/>
    <col min="7171" max="7171" width="16.21875" style="164" customWidth="1"/>
    <col min="7172" max="7172" width="13" style="164" customWidth="1"/>
    <col min="7173" max="7173" width="11.21875" style="164" customWidth="1"/>
    <col min="7174" max="7174" width="11.77734375" style="164" customWidth="1"/>
    <col min="7175" max="7175" width="14.88671875" style="164" customWidth="1"/>
    <col min="7176" max="7176" width="11.77734375" style="164" customWidth="1"/>
    <col min="7177" max="7177" width="20.5546875" style="164" customWidth="1"/>
    <col min="7178" max="7178" width="12.6640625" style="164" customWidth="1"/>
    <col min="7179" max="7179" width="14.5546875" style="164" customWidth="1"/>
    <col min="7180" max="7180" width="34.44140625" style="164" customWidth="1"/>
    <col min="7181" max="7181" width="10.6640625" style="164" customWidth="1"/>
    <col min="7182" max="7182" width="9.21875" style="164"/>
    <col min="7183" max="7183" width="26.44140625" style="164" customWidth="1"/>
    <col min="7184" max="7184" width="27.44140625" style="164" customWidth="1"/>
    <col min="7185" max="7424" width="9.21875" style="164"/>
    <col min="7425" max="7425" width="17.44140625" style="164" customWidth="1"/>
    <col min="7426" max="7426" width="13.77734375" style="164" customWidth="1"/>
    <col min="7427" max="7427" width="16.21875" style="164" customWidth="1"/>
    <col min="7428" max="7428" width="13" style="164" customWidth="1"/>
    <col min="7429" max="7429" width="11.21875" style="164" customWidth="1"/>
    <col min="7430" max="7430" width="11.77734375" style="164" customWidth="1"/>
    <col min="7431" max="7431" width="14.88671875" style="164" customWidth="1"/>
    <col min="7432" max="7432" width="11.77734375" style="164" customWidth="1"/>
    <col min="7433" max="7433" width="20.5546875" style="164" customWidth="1"/>
    <col min="7434" max="7434" width="12.6640625" style="164" customWidth="1"/>
    <col min="7435" max="7435" width="14.5546875" style="164" customWidth="1"/>
    <col min="7436" max="7436" width="34.44140625" style="164" customWidth="1"/>
    <col min="7437" max="7437" width="10.6640625" style="164" customWidth="1"/>
    <col min="7438" max="7438" width="9.21875" style="164"/>
    <col min="7439" max="7439" width="26.44140625" style="164" customWidth="1"/>
    <col min="7440" max="7440" width="27.44140625" style="164" customWidth="1"/>
    <col min="7441" max="7680" width="9.21875" style="164"/>
    <col min="7681" max="7681" width="17.44140625" style="164" customWidth="1"/>
    <col min="7682" max="7682" width="13.77734375" style="164" customWidth="1"/>
    <col min="7683" max="7683" width="16.21875" style="164" customWidth="1"/>
    <col min="7684" max="7684" width="13" style="164" customWidth="1"/>
    <col min="7685" max="7685" width="11.21875" style="164" customWidth="1"/>
    <col min="7686" max="7686" width="11.77734375" style="164" customWidth="1"/>
    <col min="7687" max="7687" width="14.88671875" style="164" customWidth="1"/>
    <col min="7688" max="7688" width="11.77734375" style="164" customWidth="1"/>
    <col min="7689" max="7689" width="20.5546875" style="164" customWidth="1"/>
    <col min="7690" max="7690" width="12.6640625" style="164" customWidth="1"/>
    <col min="7691" max="7691" width="14.5546875" style="164" customWidth="1"/>
    <col min="7692" max="7692" width="34.44140625" style="164" customWidth="1"/>
    <col min="7693" max="7693" width="10.6640625" style="164" customWidth="1"/>
    <col min="7694" max="7694" width="9.21875" style="164"/>
    <col min="7695" max="7695" width="26.44140625" style="164" customWidth="1"/>
    <col min="7696" max="7696" width="27.44140625" style="164" customWidth="1"/>
    <col min="7697" max="7936" width="9.21875" style="164"/>
    <col min="7937" max="7937" width="17.44140625" style="164" customWidth="1"/>
    <col min="7938" max="7938" width="13.77734375" style="164" customWidth="1"/>
    <col min="7939" max="7939" width="16.21875" style="164" customWidth="1"/>
    <col min="7940" max="7940" width="13" style="164" customWidth="1"/>
    <col min="7941" max="7941" width="11.21875" style="164" customWidth="1"/>
    <col min="7942" max="7942" width="11.77734375" style="164" customWidth="1"/>
    <col min="7943" max="7943" width="14.88671875" style="164" customWidth="1"/>
    <col min="7944" max="7944" width="11.77734375" style="164" customWidth="1"/>
    <col min="7945" max="7945" width="20.5546875" style="164" customWidth="1"/>
    <col min="7946" max="7946" width="12.6640625" style="164" customWidth="1"/>
    <col min="7947" max="7947" width="14.5546875" style="164" customWidth="1"/>
    <col min="7948" max="7948" width="34.44140625" style="164" customWidth="1"/>
    <col min="7949" max="7949" width="10.6640625" style="164" customWidth="1"/>
    <col min="7950" max="7950" width="9.21875" style="164"/>
    <col min="7951" max="7951" width="26.44140625" style="164" customWidth="1"/>
    <col min="7952" max="7952" width="27.44140625" style="164" customWidth="1"/>
    <col min="7953" max="8192" width="9.21875" style="164"/>
    <col min="8193" max="8193" width="17.44140625" style="164" customWidth="1"/>
    <col min="8194" max="8194" width="13.77734375" style="164" customWidth="1"/>
    <col min="8195" max="8195" width="16.21875" style="164" customWidth="1"/>
    <col min="8196" max="8196" width="13" style="164" customWidth="1"/>
    <col min="8197" max="8197" width="11.21875" style="164" customWidth="1"/>
    <col min="8198" max="8198" width="11.77734375" style="164" customWidth="1"/>
    <col min="8199" max="8199" width="14.88671875" style="164" customWidth="1"/>
    <col min="8200" max="8200" width="11.77734375" style="164" customWidth="1"/>
    <col min="8201" max="8201" width="20.5546875" style="164" customWidth="1"/>
    <col min="8202" max="8202" width="12.6640625" style="164" customWidth="1"/>
    <col min="8203" max="8203" width="14.5546875" style="164" customWidth="1"/>
    <col min="8204" max="8204" width="34.44140625" style="164" customWidth="1"/>
    <col min="8205" max="8205" width="10.6640625" style="164" customWidth="1"/>
    <col min="8206" max="8206" width="9.21875" style="164"/>
    <col min="8207" max="8207" width="26.44140625" style="164" customWidth="1"/>
    <col min="8208" max="8208" width="27.44140625" style="164" customWidth="1"/>
    <col min="8209" max="8448" width="9.21875" style="164"/>
    <col min="8449" max="8449" width="17.44140625" style="164" customWidth="1"/>
    <col min="8450" max="8450" width="13.77734375" style="164" customWidth="1"/>
    <col min="8451" max="8451" width="16.21875" style="164" customWidth="1"/>
    <col min="8452" max="8452" width="13" style="164" customWidth="1"/>
    <col min="8453" max="8453" width="11.21875" style="164" customWidth="1"/>
    <col min="8454" max="8454" width="11.77734375" style="164" customWidth="1"/>
    <col min="8455" max="8455" width="14.88671875" style="164" customWidth="1"/>
    <col min="8456" max="8456" width="11.77734375" style="164" customWidth="1"/>
    <col min="8457" max="8457" width="20.5546875" style="164" customWidth="1"/>
    <col min="8458" max="8458" width="12.6640625" style="164" customWidth="1"/>
    <col min="8459" max="8459" width="14.5546875" style="164" customWidth="1"/>
    <col min="8460" max="8460" width="34.44140625" style="164" customWidth="1"/>
    <col min="8461" max="8461" width="10.6640625" style="164" customWidth="1"/>
    <col min="8462" max="8462" width="9.21875" style="164"/>
    <col min="8463" max="8463" width="26.44140625" style="164" customWidth="1"/>
    <col min="8464" max="8464" width="27.44140625" style="164" customWidth="1"/>
    <col min="8465" max="8704" width="9.21875" style="164"/>
    <col min="8705" max="8705" width="17.44140625" style="164" customWidth="1"/>
    <col min="8706" max="8706" width="13.77734375" style="164" customWidth="1"/>
    <col min="8707" max="8707" width="16.21875" style="164" customWidth="1"/>
    <col min="8708" max="8708" width="13" style="164" customWidth="1"/>
    <col min="8709" max="8709" width="11.21875" style="164" customWidth="1"/>
    <col min="8710" max="8710" width="11.77734375" style="164" customWidth="1"/>
    <col min="8711" max="8711" width="14.88671875" style="164" customWidth="1"/>
    <col min="8712" max="8712" width="11.77734375" style="164" customWidth="1"/>
    <col min="8713" max="8713" width="20.5546875" style="164" customWidth="1"/>
    <col min="8714" max="8714" width="12.6640625" style="164" customWidth="1"/>
    <col min="8715" max="8715" width="14.5546875" style="164" customWidth="1"/>
    <col min="8716" max="8716" width="34.44140625" style="164" customWidth="1"/>
    <col min="8717" max="8717" width="10.6640625" style="164" customWidth="1"/>
    <col min="8718" max="8718" width="9.21875" style="164"/>
    <col min="8719" max="8719" width="26.44140625" style="164" customWidth="1"/>
    <col min="8720" max="8720" width="27.44140625" style="164" customWidth="1"/>
    <col min="8721" max="8960" width="9.21875" style="164"/>
    <col min="8961" max="8961" width="17.44140625" style="164" customWidth="1"/>
    <col min="8962" max="8962" width="13.77734375" style="164" customWidth="1"/>
    <col min="8963" max="8963" width="16.21875" style="164" customWidth="1"/>
    <col min="8964" max="8964" width="13" style="164" customWidth="1"/>
    <col min="8965" max="8965" width="11.21875" style="164" customWidth="1"/>
    <col min="8966" max="8966" width="11.77734375" style="164" customWidth="1"/>
    <col min="8967" max="8967" width="14.88671875" style="164" customWidth="1"/>
    <col min="8968" max="8968" width="11.77734375" style="164" customWidth="1"/>
    <col min="8969" max="8969" width="20.5546875" style="164" customWidth="1"/>
    <col min="8970" max="8970" width="12.6640625" style="164" customWidth="1"/>
    <col min="8971" max="8971" width="14.5546875" style="164" customWidth="1"/>
    <col min="8972" max="8972" width="34.44140625" style="164" customWidth="1"/>
    <col min="8973" max="8973" width="10.6640625" style="164" customWidth="1"/>
    <col min="8974" max="8974" width="9.21875" style="164"/>
    <col min="8975" max="8975" width="26.44140625" style="164" customWidth="1"/>
    <col min="8976" max="8976" width="27.44140625" style="164" customWidth="1"/>
    <col min="8977" max="9216" width="9.21875" style="164"/>
    <col min="9217" max="9217" width="17.44140625" style="164" customWidth="1"/>
    <col min="9218" max="9218" width="13.77734375" style="164" customWidth="1"/>
    <col min="9219" max="9219" width="16.21875" style="164" customWidth="1"/>
    <col min="9220" max="9220" width="13" style="164" customWidth="1"/>
    <col min="9221" max="9221" width="11.21875" style="164" customWidth="1"/>
    <col min="9222" max="9222" width="11.77734375" style="164" customWidth="1"/>
    <col min="9223" max="9223" width="14.88671875" style="164" customWidth="1"/>
    <col min="9224" max="9224" width="11.77734375" style="164" customWidth="1"/>
    <col min="9225" max="9225" width="20.5546875" style="164" customWidth="1"/>
    <col min="9226" max="9226" width="12.6640625" style="164" customWidth="1"/>
    <col min="9227" max="9227" width="14.5546875" style="164" customWidth="1"/>
    <col min="9228" max="9228" width="34.44140625" style="164" customWidth="1"/>
    <col min="9229" max="9229" width="10.6640625" style="164" customWidth="1"/>
    <col min="9230" max="9230" width="9.21875" style="164"/>
    <col min="9231" max="9231" width="26.44140625" style="164" customWidth="1"/>
    <col min="9232" max="9232" width="27.44140625" style="164" customWidth="1"/>
    <col min="9233" max="9472" width="9.21875" style="164"/>
    <col min="9473" max="9473" width="17.44140625" style="164" customWidth="1"/>
    <col min="9474" max="9474" width="13.77734375" style="164" customWidth="1"/>
    <col min="9475" max="9475" width="16.21875" style="164" customWidth="1"/>
    <col min="9476" max="9476" width="13" style="164" customWidth="1"/>
    <col min="9477" max="9477" width="11.21875" style="164" customWidth="1"/>
    <col min="9478" max="9478" width="11.77734375" style="164" customWidth="1"/>
    <col min="9479" max="9479" width="14.88671875" style="164" customWidth="1"/>
    <col min="9480" max="9480" width="11.77734375" style="164" customWidth="1"/>
    <col min="9481" max="9481" width="20.5546875" style="164" customWidth="1"/>
    <col min="9482" max="9482" width="12.6640625" style="164" customWidth="1"/>
    <col min="9483" max="9483" width="14.5546875" style="164" customWidth="1"/>
    <col min="9484" max="9484" width="34.44140625" style="164" customWidth="1"/>
    <col min="9485" max="9485" width="10.6640625" style="164" customWidth="1"/>
    <col min="9486" max="9486" width="9.21875" style="164"/>
    <col min="9487" max="9487" width="26.44140625" style="164" customWidth="1"/>
    <col min="9488" max="9488" width="27.44140625" style="164" customWidth="1"/>
    <col min="9489" max="9728" width="9.21875" style="164"/>
    <col min="9729" max="9729" width="17.44140625" style="164" customWidth="1"/>
    <col min="9730" max="9730" width="13.77734375" style="164" customWidth="1"/>
    <col min="9731" max="9731" width="16.21875" style="164" customWidth="1"/>
    <col min="9732" max="9732" width="13" style="164" customWidth="1"/>
    <col min="9733" max="9733" width="11.21875" style="164" customWidth="1"/>
    <col min="9734" max="9734" width="11.77734375" style="164" customWidth="1"/>
    <col min="9735" max="9735" width="14.88671875" style="164" customWidth="1"/>
    <col min="9736" max="9736" width="11.77734375" style="164" customWidth="1"/>
    <col min="9737" max="9737" width="20.5546875" style="164" customWidth="1"/>
    <col min="9738" max="9738" width="12.6640625" style="164" customWidth="1"/>
    <col min="9739" max="9739" width="14.5546875" style="164" customWidth="1"/>
    <col min="9740" max="9740" width="34.44140625" style="164" customWidth="1"/>
    <col min="9741" max="9741" width="10.6640625" style="164" customWidth="1"/>
    <col min="9742" max="9742" width="9.21875" style="164"/>
    <col min="9743" max="9743" width="26.44140625" style="164" customWidth="1"/>
    <col min="9744" max="9744" width="27.44140625" style="164" customWidth="1"/>
    <col min="9745" max="9984" width="9.21875" style="164"/>
    <col min="9985" max="9985" width="17.44140625" style="164" customWidth="1"/>
    <col min="9986" max="9986" width="13.77734375" style="164" customWidth="1"/>
    <col min="9987" max="9987" width="16.21875" style="164" customWidth="1"/>
    <col min="9988" max="9988" width="13" style="164" customWidth="1"/>
    <col min="9989" max="9989" width="11.21875" style="164" customWidth="1"/>
    <col min="9990" max="9990" width="11.77734375" style="164" customWidth="1"/>
    <col min="9991" max="9991" width="14.88671875" style="164" customWidth="1"/>
    <col min="9992" max="9992" width="11.77734375" style="164" customWidth="1"/>
    <col min="9993" max="9993" width="20.5546875" style="164" customWidth="1"/>
    <col min="9994" max="9994" width="12.6640625" style="164" customWidth="1"/>
    <col min="9995" max="9995" width="14.5546875" style="164" customWidth="1"/>
    <col min="9996" max="9996" width="34.44140625" style="164" customWidth="1"/>
    <col min="9997" max="9997" width="10.6640625" style="164" customWidth="1"/>
    <col min="9998" max="9998" width="9.21875" style="164"/>
    <col min="9999" max="9999" width="26.44140625" style="164" customWidth="1"/>
    <col min="10000" max="10000" width="27.44140625" style="164" customWidth="1"/>
    <col min="10001" max="10240" width="9.21875" style="164"/>
    <col min="10241" max="10241" width="17.44140625" style="164" customWidth="1"/>
    <col min="10242" max="10242" width="13.77734375" style="164" customWidth="1"/>
    <col min="10243" max="10243" width="16.21875" style="164" customWidth="1"/>
    <col min="10244" max="10244" width="13" style="164" customWidth="1"/>
    <col min="10245" max="10245" width="11.21875" style="164" customWidth="1"/>
    <col min="10246" max="10246" width="11.77734375" style="164" customWidth="1"/>
    <col min="10247" max="10247" width="14.88671875" style="164" customWidth="1"/>
    <col min="10248" max="10248" width="11.77734375" style="164" customWidth="1"/>
    <col min="10249" max="10249" width="20.5546875" style="164" customWidth="1"/>
    <col min="10250" max="10250" width="12.6640625" style="164" customWidth="1"/>
    <col min="10251" max="10251" width="14.5546875" style="164" customWidth="1"/>
    <col min="10252" max="10252" width="34.44140625" style="164" customWidth="1"/>
    <col min="10253" max="10253" width="10.6640625" style="164" customWidth="1"/>
    <col min="10254" max="10254" width="9.21875" style="164"/>
    <col min="10255" max="10255" width="26.44140625" style="164" customWidth="1"/>
    <col min="10256" max="10256" width="27.44140625" style="164" customWidth="1"/>
    <col min="10257" max="10496" width="9.21875" style="164"/>
    <col min="10497" max="10497" width="17.44140625" style="164" customWidth="1"/>
    <col min="10498" max="10498" width="13.77734375" style="164" customWidth="1"/>
    <col min="10499" max="10499" width="16.21875" style="164" customWidth="1"/>
    <col min="10500" max="10500" width="13" style="164" customWidth="1"/>
    <col min="10501" max="10501" width="11.21875" style="164" customWidth="1"/>
    <col min="10502" max="10502" width="11.77734375" style="164" customWidth="1"/>
    <col min="10503" max="10503" width="14.88671875" style="164" customWidth="1"/>
    <col min="10504" max="10504" width="11.77734375" style="164" customWidth="1"/>
    <col min="10505" max="10505" width="20.5546875" style="164" customWidth="1"/>
    <col min="10506" max="10506" width="12.6640625" style="164" customWidth="1"/>
    <col min="10507" max="10507" width="14.5546875" style="164" customWidth="1"/>
    <col min="10508" max="10508" width="34.44140625" style="164" customWidth="1"/>
    <col min="10509" max="10509" width="10.6640625" style="164" customWidth="1"/>
    <col min="10510" max="10510" width="9.21875" style="164"/>
    <col min="10511" max="10511" width="26.44140625" style="164" customWidth="1"/>
    <col min="10512" max="10512" width="27.44140625" style="164" customWidth="1"/>
    <col min="10513" max="10752" width="9.21875" style="164"/>
    <col min="10753" max="10753" width="17.44140625" style="164" customWidth="1"/>
    <col min="10754" max="10754" width="13.77734375" style="164" customWidth="1"/>
    <col min="10755" max="10755" width="16.21875" style="164" customWidth="1"/>
    <col min="10756" max="10756" width="13" style="164" customWidth="1"/>
    <col min="10757" max="10757" width="11.21875" style="164" customWidth="1"/>
    <col min="10758" max="10758" width="11.77734375" style="164" customWidth="1"/>
    <col min="10759" max="10759" width="14.88671875" style="164" customWidth="1"/>
    <col min="10760" max="10760" width="11.77734375" style="164" customWidth="1"/>
    <col min="10761" max="10761" width="20.5546875" style="164" customWidth="1"/>
    <col min="10762" max="10762" width="12.6640625" style="164" customWidth="1"/>
    <col min="10763" max="10763" width="14.5546875" style="164" customWidth="1"/>
    <col min="10764" max="10764" width="34.44140625" style="164" customWidth="1"/>
    <col min="10765" max="10765" width="10.6640625" style="164" customWidth="1"/>
    <col min="10766" max="10766" width="9.21875" style="164"/>
    <col min="10767" max="10767" width="26.44140625" style="164" customWidth="1"/>
    <col min="10768" max="10768" width="27.44140625" style="164" customWidth="1"/>
    <col min="10769" max="11008" width="9.21875" style="164"/>
    <col min="11009" max="11009" width="17.44140625" style="164" customWidth="1"/>
    <col min="11010" max="11010" width="13.77734375" style="164" customWidth="1"/>
    <col min="11011" max="11011" width="16.21875" style="164" customWidth="1"/>
    <col min="11012" max="11012" width="13" style="164" customWidth="1"/>
    <col min="11013" max="11013" width="11.21875" style="164" customWidth="1"/>
    <col min="11014" max="11014" width="11.77734375" style="164" customWidth="1"/>
    <col min="11015" max="11015" width="14.88671875" style="164" customWidth="1"/>
    <col min="11016" max="11016" width="11.77734375" style="164" customWidth="1"/>
    <col min="11017" max="11017" width="20.5546875" style="164" customWidth="1"/>
    <col min="11018" max="11018" width="12.6640625" style="164" customWidth="1"/>
    <col min="11019" max="11019" width="14.5546875" style="164" customWidth="1"/>
    <col min="11020" max="11020" width="34.44140625" style="164" customWidth="1"/>
    <col min="11021" max="11021" width="10.6640625" style="164" customWidth="1"/>
    <col min="11022" max="11022" width="9.21875" style="164"/>
    <col min="11023" max="11023" width="26.44140625" style="164" customWidth="1"/>
    <col min="11024" max="11024" width="27.44140625" style="164" customWidth="1"/>
    <col min="11025" max="11264" width="9.21875" style="164"/>
    <col min="11265" max="11265" width="17.44140625" style="164" customWidth="1"/>
    <col min="11266" max="11266" width="13.77734375" style="164" customWidth="1"/>
    <col min="11267" max="11267" width="16.21875" style="164" customWidth="1"/>
    <col min="11268" max="11268" width="13" style="164" customWidth="1"/>
    <col min="11269" max="11269" width="11.21875" style="164" customWidth="1"/>
    <col min="11270" max="11270" width="11.77734375" style="164" customWidth="1"/>
    <col min="11271" max="11271" width="14.88671875" style="164" customWidth="1"/>
    <col min="11272" max="11272" width="11.77734375" style="164" customWidth="1"/>
    <col min="11273" max="11273" width="20.5546875" style="164" customWidth="1"/>
    <col min="11274" max="11274" width="12.6640625" style="164" customWidth="1"/>
    <col min="11275" max="11275" width="14.5546875" style="164" customWidth="1"/>
    <col min="11276" max="11276" width="34.44140625" style="164" customWidth="1"/>
    <col min="11277" max="11277" width="10.6640625" style="164" customWidth="1"/>
    <col min="11278" max="11278" width="9.21875" style="164"/>
    <col min="11279" max="11279" width="26.44140625" style="164" customWidth="1"/>
    <col min="11280" max="11280" width="27.44140625" style="164" customWidth="1"/>
    <col min="11281" max="11520" width="9.21875" style="164"/>
    <col min="11521" max="11521" width="17.44140625" style="164" customWidth="1"/>
    <col min="11522" max="11522" width="13.77734375" style="164" customWidth="1"/>
    <col min="11523" max="11523" width="16.21875" style="164" customWidth="1"/>
    <col min="11524" max="11524" width="13" style="164" customWidth="1"/>
    <col min="11525" max="11525" width="11.21875" style="164" customWidth="1"/>
    <col min="11526" max="11526" width="11.77734375" style="164" customWidth="1"/>
    <col min="11527" max="11527" width="14.88671875" style="164" customWidth="1"/>
    <col min="11528" max="11528" width="11.77734375" style="164" customWidth="1"/>
    <col min="11529" max="11529" width="20.5546875" style="164" customWidth="1"/>
    <col min="11530" max="11530" width="12.6640625" style="164" customWidth="1"/>
    <col min="11531" max="11531" width="14.5546875" style="164" customWidth="1"/>
    <col min="11532" max="11532" width="34.44140625" style="164" customWidth="1"/>
    <col min="11533" max="11533" width="10.6640625" style="164" customWidth="1"/>
    <col min="11534" max="11534" width="9.21875" style="164"/>
    <col min="11535" max="11535" width="26.44140625" style="164" customWidth="1"/>
    <col min="11536" max="11536" width="27.44140625" style="164" customWidth="1"/>
    <col min="11537" max="11776" width="9.21875" style="164"/>
    <col min="11777" max="11777" width="17.44140625" style="164" customWidth="1"/>
    <col min="11778" max="11778" width="13.77734375" style="164" customWidth="1"/>
    <col min="11779" max="11779" width="16.21875" style="164" customWidth="1"/>
    <col min="11780" max="11780" width="13" style="164" customWidth="1"/>
    <col min="11781" max="11781" width="11.21875" style="164" customWidth="1"/>
    <col min="11782" max="11782" width="11.77734375" style="164" customWidth="1"/>
    <col min="11783" max="11783" width="14.88671875" style="164" customWidth="1"/>
    <col min="11784" max="11784" width="11.77734375" style="164" customWidth="1"/>
    <col min="11785" max="11785" width="20.5546875" style="164" customWidth="1"/>
    <col min="11786" max="11786" width="12.6640625" style="164" customWidth="1"/>
    <col min="11787" max="11787" width="14.5546875" style="164" customWidth="1"/>
    <col min="11788" max="11788" width="34.44140625" style="164" customWidth="1"/>
    <col min="11789" max="11789" width="10.6640625" style="164" customWidth="1"/>
    <col min="11790" max="11790" width="9.21875" style="164"/>
    <col min="11791" max="11791" width="26.44140625" style="164" customWidth="1"/>
    <col min="11792" max="11792" width="27.44140625" style="164" customWidth="1"/>
    <col min="11793" max="12032" width="9.21875" style="164"/>
    <col min="12033" max="12033" width="17.44140625" style="164" customWidth="1"/>
    <col min="12034" max="12034" width="13.77734375" style="164" customWidth="1"/>
    <col min="12035" max="12035" width="16.21875" style="164" customWidth="1"/>
    <col min="12036" max="12036" width="13" style="164" customWidth="1"/>
    <col min="12037" max="12037" width="11.21875" style="164" customWidth="1"/>
    <col min="12038" max="12038" width="11.77734375" style="164" customWidth="1"/>
    <col min="12039" max="12039" width="14.88671875" style="164" customWidth="1"/>
    <col min="12040" max="12040" width="11.77734375" style="164" customWidth="1"/>
    <col min="12041" max="12041" width="20.5546875" style="164" customWidth="1"/>
    <col min="12042" max="12042" width="12.6640625" style="164" customWidth="1"/>
    <col min="12043" max="12043" width="14.5546875" style="164" customWidth="1"/>
    <col min="12044" max="12044" width="34.44140625" style="164" customWidth="1"/>
    <col min="12045" max="12045" width="10.6640625" style="164" customWidth="1"/>
    <col min="12046" max="12046" width="9.21875" style="164"/>
    <col min="12047" max="12047" width="26.44140625" style="164" customWidth="1"/>
    <col min="12048" max="12048" width="27.44140625" style="164" customWidth="1"/>
    <col min="12049" max="12288" width="9.21875" style="164"/>
    <col min="12289" max="12289" width="17.44140625" style="164" customWidth="1"/>
    <col min="12290" max="12290" width="13.77734375" style="164" customWidth="1"/>
    <col min="12291" max="12291" width="16.21875" style="164" customWidth="1"/>
    <col min="12292" max="12292" width="13" style="164" customWidth="1"/>
    <col min="12293" max="12293" width="11.21875" style="164" customWidth="1"/>
    <col min="12294" max="12294" width="11.77734375" style="164" customWidth="1"/>
    <col min="12295" max="12295" width="14.88671875" style="164" customWidth="1"/>
    <col min="12296" max="12296" width="11.77734375" style="164" customWidth="1"/>
    <col min="12297" max="12297" width="20.5546875" style="164" customWidth="1"/>
    <col min="12298" max="12298" width="12.6640625" style="164" customWidth="1"/>
    <col min="12299" max="12299" width="14.5546875" style="164" customWidth="1"/>
    <col min="12300" max="12300" width="34.44140625" style="164" customWidth="1"/>
    <col min="12301" max="12301" width="10.6640625" style="164" customWidth="1"/>
    <col min="12302" max="12302" width="9.21875" style="164"/>
    <col min="12303" max="12303" width="26.44140625" style="164" customWidth="1"/>
    <col min="12304" max="12304" width="27.44140625" style="164" customWidth="1"/>
    <col min="12305" max="12544" width="9.21875" style="164"/>
    <col min="12545" max="12545" width="17.44140625" style="164" customWidth="1"/>
    <col min="12546" max="12546" width="13.77734375" style="164" customWidth="1"/>
    <col min="12547" max="12547" width="16.21875" style="164" customWidth="1"/>
    <col min="12548" max="12548" width="13" style="164" customWidth="1"/>
    <col min="12549" max="12549" width="11.21875" style="164" customWidth="1"/>
    <col min="12550" max="12550" width="11.77734375" style="164" customWidth="1"/>
    <col min="12551" max="12551" width="14.88671875" style="164" customWidth="1"/>
    <col min="12552" max="12552" width="11.77734375" style="164" customWidth="1"/>
    <col min="12553" max="12553" width="20.5546875" style="164" customWidth="1"/>
    <col min="12554" max="12554" width="12.6640625" style="164" customWidth="1"/>
    <col min="12555" max="12555" width="14.5546875" style="164" customWidth="1"/>
    <col min="12556" max="12556" width="34.44140625" style="164" customWidth="1"/>
    <col min="12557" max="12557" width="10.6640625" style="164" customWidth="1"/>
    <col min="12558" max="12558" width="9.21875" style="164"/>
    <col min="12559" max="12559" width="26.44140625" style="164" customWidth="1"/>
    <col min="12560" max="12560" width="27.44140625" style="164" customWidth="1"/>
    <col min="12561" max="12800" width="9.21875" style="164"/>
    <col min="12801" max="12801" width="17.44140625" style="164" customWidth="1"/>
    <col min="12802" max="12802" width="13.77734375" style="164" customWidth="1"/>
    <col min="12803" max="12803" width="16.21875" style="164" customWidth="1"/>
    <col min="12804" max="12804" width="13" style="164" customWidth="1"/>
    <col min="12805" max="12805" width="11.21875" style="164" customWidth="1"/>
    <col min="12806" max="12806" width="11.77734375" style="164" customWidth="1"/>
    <col min="12807" max="12807" width="14.88671875" style="164" customWidth="1"/>
    <col min="12808" max="12808" width="11.77734375" style="164" customWidth="1"/>
    <col min="12809" max="12809" width="20.5546875" style="164" customWidth="1"/>
    <col min="12810" max="12810" width="12.6640625" style="164" customWidth="1"/>
    <col min="12811" max="12811" width="14.5546875" style="164" customWidth="1"/>
    <col min="12812" max="12812" width="34.44140625" style="164" customWidth="1"/>
    <col min="12813" max="12813" width="10.6640625" style="164" customWidth="1"/>
    <col min="12814" max="12814" width="9.21875" style="164"/>
    <col min="12815" max="12815" width="26.44140625" style="164" customWidth="1"/>
    <col min="12816" max="12816" width="27.44140625" style="164" customWidth="1"/>
    <col min="12817" max="13056" width="9.21875" style="164"/>
    <col min="13057" max="13057" width="17.44140625" style="164" customWidth="1"/>
    <col min="13058" max="13058" width="13.77734375" style="164" customWidth="1"/>
    <col min="13059" max="13059" width="16.21875" style="164" customWidth="1"/>
    <col min="13060" max="13060" width="13" style="164" customWidth="1"/>
    <col min="13061" max="13061" width="11.21875" style="164" customWidth="1"/>
    <col min="13062" max="13062" width="11.77734375" style="164" customWidth="1"/>
    <col min="13063" max="13063" width="14.88671875" style="164" customWidth="1"/>
    <col min="13064" max="13064" width="11.77734375" style="164" customWidth="1"/>
    <col min="13065" max="13065" width="20.5546875" style="164" customWidth="1"/>
    <col min="13066" max="13066" width="12.6640625" style="164" customWidth="1"/>
    <col min="13067" max="13067" width="14.5546875" style="164" customWidth="1"/>
    <col min="13068" max="13068" width="34.44140625" style="164" customWidth="1"/>
    <col min="13069" max="13069" width="10.6640625" style="164" customWidth="1"/>
    <col min="13070" max="13070" width="9.21875" style="164"/>
    <col min="13071" max="13071" width="26.44140625" style="164" customWidth="1"/>
    <col min="13072" max="13072" width="27.44140625" style="164" customWidth="1"/>
    <col min="13073" max="13312" width="9.21875" style="164"/>
    <col min="13313" max="13313" width="17.44140625" style="164" customWidth="1"/>
    <col min="13314" max="13314" width="13.77734375" style="164" customWidth="1"/>
    <col min="13315" max="13315" width="16.21875" style="164" customWidth="1"/>
    <col min="13316" max="13316" width="13" style="164" customWidth="1"/>
    <col min="13317" max="13317" width="11.21875" style="164" customWidth="1"/>
    <col min="13318" max="13318" width="11.77734375" style="164" customWidth="1"/>
    <col min="13319" max="13319" width="14.88671875" style="164" customWidth="1"/>
    <col min="13320" max="13320" width="11.77734375" style="164" customWidth="1"/>
    <col min="13321" max="13321" width="20.5546875" style="164" customWidth="1"/>
    <col min="13322" max="13322" width="12.6640625" style="164" customWidth="1"/>
    <col min="13323" max="13323" width="14.5546875" style="164" customWidth="1"/>
    <col min="13324" max="13324" width="34.44140625" style="164" customWidth="1"/>
    <col min="13325" max="13325" width="10.6640625" style="164" customWidth="1"/>
    <col min="13326" max="13326" width="9.21875" style="164"/>
    <col min="13327" max="13327" width="26.44140625" style="164" customWidth="1"/>
    <col min="13328" max="13328" width="27.44140625" style="164" customWidth="1"/>
    <col min="13329" max="13568" width="9.21875" style="164"/>
    <col min="13569" max="13569" width="17.44140625" style="164" customWidth="1"/>
    <col min="13570" max="13570" width="13.77734375" style="164" customWidth="1"/>
    <col min="13571" max="13571" width="16.21875" style="164" customWidth="1"/>
    <col min="13572" max="13572" width="13" style="164" customWidth="1"/>
    <col min="13573" max="13573" width="11.21875" style="164" customWidth="1"/>
    <col min="13574" max="13574" width="11.77734375" style="164" customWidth="1"/>
    <col min="13575" max="13575" width="14.88671875" style="164" customWidth="1"/>
    <col min="13576" max="13576" width="11.77734375" style="164" customWidth="1"/>
    <col min="13577" max="13577" width="20.5546875" style="164" customWidth="1"/>
    <col min="13578" max="13578" width="12.6640625" style="164" customWidth="1"/>
    <col min="13579" max="13579" width="14.5546875" style="164" customWidth="1"/>
    <col min="13580" max="13580" width="34.44140625" style="164" customWidth="1"/>
    <col min="13581" max="13581" width="10.6640625" style="164" customWidth="1"/>
    <col min="13582" max="13582" width="9.21875" style="164"/>
    <col min="13583" max="13583" width="26.44140625" style="164" customWidth="1"/>
    <col min="13584" max="13584" width="27.44140625" style="164" customWidth="1"/>
    <col min="13585" max="13824" width="9.21875" style="164"/>
    <col min="13825" max="13825" width="17.44140625" style="164" customWidth="1"/>
    <col min="13826" max="13826" width="13.77734375" style="164" customWidth="1"/>
    <col min="13827" max="13827" width="16.21875" style="164" customWidth="1"/>
    <col min="13828" max="13828" width="13" style="164" customWidth="1"/>
    <col min="13829" max="13829" width="11.21875" style="164" customWidth="1"/>
    <col min="13830" max="13830" width="11.77734375" style="164" customWidth="1"/>
    <col min="13831" max="13831" width="14.88671875" style="164" customWidth="1"/>
    <col min="13832" max="13832" width="11.77734375" style="164" customWidth="1"/>
    <col min="13833" max="13833" width="20.5546875" style="164" customWidth="1"/>
    <col min="13834" max="13834" width="12.6640625" style="164" customWidth="1"/>
    <col min="13835" max="13835" width="14.5546875" style="164" customWidth="1"/>
    <col min="13836" max="13836" width="34.44140625" style="164" customWidth="1"/>
    <col min="13837" max="13837" width="10.6640625" style="164" customWidth="1"/>
    <col min="13838" max="13838" width="9.21875" style="164"/>
    <col min="13839" max="13839" width="26.44140625" style="164" customWidth="1"/>
    <col min="13840" max="13840" width="27.44140625" style="164" customWidth="1"/>
    <col min="13841" max="14080" width="9.21875" style="164"/>
    <col min="14081" max="14081" width="17.44140625" style="164" customWidth="1"/>
    <col min="14082" max="14082" width="13.77734375" style="164" customWidth="1"/>
    <col min="14083" max="14083" width="16.21875" style="164" customWidth="1"/>
    <col min="14084" max="14084" width="13" style="164" customWidth="1"/>
    <col min="14085" max="14085" width="11.21875" style="164" customWidth="1"/>
    <col min="14086" max="14086" width="11.77734375" style="164" customWidth="1"/>
    <col min="14087" max="14087" width="14.88671875" style="164" customWidth="1"/>
    <col min="14088" max="14088" width="11.77734375" style="164" customWidth="1"/>
    <col min="14089" max="14089" width="20.5546875" style="164" customWidth="1"/>
    <col min="14090" max="14090" width="12.6640625" style="164" customWidth="1"/>
    <col min="14091" max="14091" width="14.5546875" style="164" customWidth="1"/>
    <col min="14092" max="14092" width="34.44140625" style="164" customWidth="1"/>
    <col min="14093" max="14093" width="10.6640625" style="164" customWidth="1"/>
    <col min="14094" max="14094" width="9.21875" style="164"/>
    <col min="14095" max="14095" width="26.44140625" style="164" customWidth="1"/>
    <col min="14096" max="14096" width="27.44140625" style="164" customWidth="1"/>
    <col min="14097" max="14336" width="9.21875" style="164"/>
    <col min="14337" max="14337" width="17.44140625" style="164" customWidth="1"/>
    <col min="14338" max="14338" width="13.77734375" style="164" customWidth="1"/>
    <col min="14339" max="14339" width="16.21875" style="164" customWidth="1"/>
    <col min="14340" max="14340" width="13" style="164" customWidth="1"/>
    <col min="14341" max="14341" width="11.21875" style="164" customWidth="1"/>
    <col min="14342" max="14342" width="11.77734375" style="164" customWidth="1"/>
    <col min="14343" max="14343" width="14.88671875" style="164" customWidth="1"/>
    <col min="14344" max="14344" width="11.77734375" style="164" customWidth="1"/>
    <col min="14345" max="14345" width="20.5546875" style="164" customWidth="1"/>
    <col min="14346" max="14346" width="12.6640625" style="164" customWidth="1"/>
    <col min="14347" max="14347" width="14.5546875" style="164" customWidth="1"/>
    <col min="14348" max="14348" width="34.44140625" style="164" customWidth="1"/>
    <col min="14349" max="14349" width="10.6640625" style="164" customWidth="1"/>
    <col min="14350" max="14350" width="9.21875" style="164"/>
    <col min="14351" max="14351" width="26.44140625" style="164" customWidth="1"/>
    <col min="14352" max="14352" width="27.44140625" style="164" customWidth="1"/>
    <col min="14353" max="14592" width="9.21875" style="164"/>
    <col min="14593" max="14593" width="17.44140625" style="164" customWidth="1"/>
    <col min="14594" max="14594" width="13.77734375" style="164" customWidth="1"/>
    <col min="14595" max="14595" width="16.21875" style="164" customWidth="1"/>
    <col min="14596" max="14596" width="13" style="164" customWidth="1"/>
    <col min="14597" max="14597" width="11.21875" style="164" customWidth="1"/>
    <col min="14598" max="14598" width="11.77734375" style="164" customWidth="1"/>
    <col min="14599" max="14599" width="14.88671875" style="164" customWidth="1"/>
    <col min="14600" max="14600" width="11.77734375" style="164" customWidth="1"/>
    <col min="14601" max="14601" width="20.5546875" style="164" customWidth="1"/>
    <col min="14602" max="14602" width="12.6640625" style="164" customWidth="1"/>
    <col min="14603" max="14603" width="14.5546875" style="164" customWidth="1"/>
    <col min="14604" max="14604" width="34.44140625" style="164" customWidth="1"/>
    <col min="14605" max="14605" width="10.6640625" style="164" customWidth="1"/>
    <col min="14606" max="14606" width="9.21875" style="164"/>
    <col min="14607" max="14607" width="26.44140625" style="164" customWidth="1"/>
    <col min="14608" max="14608" width="27.44140625" style="164" customWidth="1"/>
    <col min="14609" max="14848" width="9.21875" style="164"/>
    <col min="14849" max="14849" width="17.44140625" style="164" customWidth="1"/>
    <col min="14850" max="14850" width="13.77734375" style="164" customWidth="1"/>
    <col min="14851" max="14851" width="16.21875" style="164" customWidth="1"/>
    <col min="14852" max="14852" width="13" style="164" customWidth="1"/>
    <col min="14853" max="14853" width="11.21875" style="164" customWidth="1"/>
    <col min="14854" max="14854" width="11.77734375" style="164" customWidth="1"/>
    <col min="14855" max="14855" width="14.88671875" style="164" customWidth="1"/>
    <col min="14856" max="14856" width="11.77734375" style="164" customWidth="1"/>
    <col min="14857" max="14857" width="20.5546875" style="164" customWidth="1"/>
    <col min="14858" max="14858" width="12.6640625" style="164" customWidth="1"/>
    <col min="14859" max="14859" width="14.5546875" style="164" customWidth="1"/>
    <col min="14860" max="14860" width="34.44140625" style="164" customWidth="1"/>
    <col min="14861" max="14861" width="10.6640625" style="164" customWidth="1"/>
    <col min="14862" max="14862" width="9.21875" style="164"/>
    <col min="14863" max="14863" width="26.44140625" style="164" customWidth="1"/>
    <col min="14864" max="14864" width="27.44140625" style="164" customWidth="1"/>
    <col min="14865" max="15104" width="9.21875" style="164"/>
    <col min="15105" max="15105" width="17.44140625" style="164" customWidth="1"/>
    <col min="15106" max="15106" width="13.77734375" style="164" customWidth="1"/>
    <col min="15107" max="15107" width="16.21875" style="164" customWidth="1"/>
    <col min="15108" max="15108" width="13" style="164" customWidth="1"/>
    <col min="15109" max="15109" width="11.21875" style="164" customWidth="1"/>
    <col min="15110" max="15110" width="11.77734375" style="164" customWidth="1"/>
    <col min="15111" max="15111" width="14.88671875" style="164" customWidth="1"/>
    <col min="15112" max="15112" width="11.77734375" style="164" customWidth="1"/>
    <col min="15113" max="15113" width="20.5546875" style="164" customWidth="1"/>
    <col min="15114" max="15114" width="12.6640625" style="164" customWidth="1"/>
    <col min="15115" max="15115" width="14.5546875" style="164" customWidth="1"/>
    <col min="15116" max="15116" width="34.44140625" style="164" customWidth="1"/>
    <col min="15117" max="15117" width="10.6640625" style="164" customWidth="1"/>
    <col min="15118" max="15118" width="9.21875" style="164"/>
    <col min="15119" max="15119" width="26.44140625" style="164" customWidth="1"/>
    <col min="15120" max="15120" width="27.44140625" style="164" customWidth="1"/>
    <col min="15121" max="15360" width="9.21875" style="164"/>
    <col min="15361" max="15361" width="17.44140625" style="164" customWidth="1"/>
    <col min="15362" max="15362" width="13.77734375" style="164" customWidth="1"/>
    <col min="15363" max="15363" width="16.21875" style="164" customWidth="1"/>
    <col min="15364" max="15364" width="13" style="164" customWidth="1"/>
    <col min="15365" max="15365" width="11.21875" style="164" customWidth="1"/>
    <col min="15366" max="15366" width="11.77734375" style="164" customWidth="1"/>
    <col min="15367" max="15367" width="14.88671875" style="164" customWidth="1"/>
    <col min="15368" max="15368" width="11.77734375" style="164" customWidth="1"/>
    <col min="15369" max="15369" width="20.5546875" style="164" customWidth="1"/>
    <col min="15370" max="15370" width="12.6640625" style="164" customWidth="1"/>
    <col min="15371" max="15371" width="14.5546875" style="164" customWidth="1"/>
    <col min="15372" max="15372" width="34.44140625" style="164" customWidth="1"/>
    <col min="15373" max="15373" width="10.6640625" style="164" customWidth="1"/>
    <col min="15374" max="15374" width="9.21875" style="164"/>
    <col min="15375" max="15375" width="26.44140625" style="164" customWidth="1"/>
    <col min="15376" max="15376" width="27.44140625" style="164" customWidth="1"/>
    <col min="15377" max="15616" width="9.21875" style="164"/>
    <col min="15617" max="15617" width="17.44140625" style="164" customWidth="1"/>
    <col min="15618" max="15618" width="13.77734375" style="164" customWidth="1"/>
    <col min="15619" max="15619" width="16.21875" style="164" customWidth="1"/>
    <col min="15620" max="15620" width="13" style="164" customWidth="1"/>
    <col min="15621" max="15621" width="11.21875" style="164" customWidth="1"/>
    <col min="15622" max="15622" width="11.77734375" style="164" customWidth="1"/>
    <col min="15623" max="15623" width="14.88671875" style="164" customWidth="1"/>
    <col min="15624" max="15624" width="11.77734375" style="164" customWidth="1"/>
    <col min="15625" max="15625" width="20.5546875" style="164" customWidth="1"/>
    <col min="15626" max="15626" width="12.6640625" style="164" customWidth="1"/>
    <col min="15627" max="15627" width="14.5546875" style="164" customWidth="1"/>
    <col min="15628" max="15628" width="34.44140625" style="164" customWidth="1"/>
    <col min="15629" max="15629" width="10.6640625" style="164" customWidth="1"/>
    <col min="15630" max="15630" width="9.21875" style="164"/>
    <col min="15631" max="15631" width="26.44140625" style="164" customWidth="1"/>
    <col min="15632" max="15632" width="27.44140625" style="164" customWidth="1"/>
    <col min="15633" max="15872" width="9.21875" style="164"/>
    <col min="15873" max="15873" width="17.44140625" style="164" customWidth="1"/>
    <col min="15874" max="15874" width="13.77734375" style="164" customWidth="1"/>
    <col min="15875" max="15875" width="16.21875" style="164" customWidth="1"/>
    <col min="15876" max="15876" width="13" style="164" customWidth="1"/>
    <col min="15877" max="15877" width="11.21875" style="164" customWidth="1"/>
    <col min="15878" max="15878" width="11.77734375" style="164" customWidth="1"/>
    <col min="15879" max="15879" width="14.88671875" style="164" customWidth="1"/>
    <col min="15880" max="15880" width="11.77734375" style="164" customWidth="1"/>
    <col min="15881" max="15881" width="20.5546875" style="164" customWidth="1"/>
    <col min="15882" max="15882" width="12.6640625" style="164" customWidth="1"/>
    <col min="15883" max="15883" width="14.5546875" style="164" customWidth="1"/>
    <col min="15884" max="15884" width="34.44140625" style="164" customWidth="1"/>
    <col min="15885" max="15885" width="10.6640625" style="164" customWidth="1"/>
    <col min="15886" max="15886" width="9.21875" style="164"/>
    <col min="15887" max="15887" width="26.44140625" style="164" customWidth="1"/>
    <col min="15888" max="15888" width="27.44140625" style="164" customWidth="1"/>
    <col min="15889" max="16128" width="9.21875" style="164"/>
    <col min="16129" max="16129" width="17.44140625" style="164" customWidth="1"/>
    <col min="16130" max="16130" width="13.77734375" style="164" customWidth="1"/>
    <col min="16131" max="16131" width="16.21875" style="164" customWidth="1"/>
    <col min="16132" max="16132" width="13" style="164" customWidth="1"/>
    <col min="16133" max="16133" width="11.21875" style="164" customWidth="1"/>
    <col min="16134" max="16134" width="11.77734375" style="164" customWidth="1"/>
    <col min="16135" max="16135" width="14.88671875" style="164" customWidth="1"/>
    <col min="16136" max="16136" width="11.77734375" style="164" customWidth="1"/>
    <col min="16137" max="16137" width="20.5546875" style="164" customWidth="1"/>
    <col min="16138" max="16138" width="12.6640625" style="164" customWidth="1"/>
    <col min="16139" max="16139" width="14.5546875" style="164" customWidth="1"/>
    <col min="16140" max="16140" width="34.44140625" style="164" customWidth="1"/>
    <col min="16141" max="16141" width="10.6640625" style="164" customWidth="1"/>
    <col min="16142" max="16142" width="9.21875" style="164"/>
    <col min="16143" max="16143" width="26.44140625" style="164" customWidth="1"/>
    <col min="16144" max="16144" width="27.44140625" style="164" customWidth="1"/>
    <col min="16145" max="16384" width="9.21875" style="164"/>
  </cols>
  <sheetData>
    <row r="1" spans="1:16" ht="30.6" customHeight="1" thickTop="1" thickBot="1">
      <c r="A1" s="651" t="s">
        <v>488</v>
      </c>
      <c r="B1" s="172" t="s">
        <v>406</v>
      </c>
      <c r="C1" s="173" t="s">
        <v>407</v>
      </c>
      <c r="D1" s="174" t="s">
        <v>408</v>
      </c>
      <c r="E1" s="175">
        <v>45958</v>
      </c>
      <c r="F1" s="172"/>
      <c r="G1" s="171"/>
      <c r="H1" s="172" t="s">
        <v>409</v>
      </c>
      <c r="I1" s="176" t="s">
        <v>410</v>
      </c>
    </row>
    <row r="2" spans="1:16" ht="30.6" customHeight="1" thickTop="1" thickBot="1">
      <c r="A2" s="652"/>
      <c r="B2" s="172" t="s">
        <v>411</v>
      </c>
      <c r="C2" s="654" t="s">
        <v>412</v>
      </c>
      <c r="D2" s="655"/>
      <c r="E2" s="656"/>
      <c r="F2" s="172" t="s">
        <v>478</v>
      </c>
      <c r="G2" s="176" t="s">
        <v>479</v>
      </c>
      <c r="H2" s="172" t="s">
        <v>413</v>
      </c>
      <c r="I2" s="176" t="s">
        <v>414</v>
      </c>
      <c r="M2" s="165"/>
      <c r="N2" s="165"/>
      <c r="O2" s="165"/>
    </row>
    <row r="3" spans="1:16" ht="31.95" customHeight="1" thickTop="1" thickBot="1">
      <c r="A3" s="652"/>
      <c r="B3" s="172" t="s">
        <v>415</v>
      </c>
      <c r="C3" s="654" t="s">
        <v>416</v>
      </c>
      <c r="D3" s="655"/>
      <c r="E3" s="656"/>
      <c r="F3" s="172" t="s">
        <v>480</v>
      </c>
      <c r="G3" s="176" t="s">
        <v>417</v>
      </c>
      <c r="H3" s="172" t="s">
        <v>418</v>
      </c>
      <c r="I3" s="176" t="s">
        <v>419</v>
      </c>
      <c r="M3" s="165"/>
      <c r="N3" s="165"/>
      <c r="O3" s="165"/>
    </row>
    <row r="4" spans="1:16" ht="32.4" thickTop="1" thickBot="1">
      <c r="A4" s="653"/>
      <c r="B4" s="172" t="s">
        <v>397</v>
      </c>
      <c r="C4" s="657" t="s">
        <v>417</v>
      </c>
      <c r="D4" s="658"/>
      <c r="E4" s="659"/>
      <c r="F4" s="172" t="s">
        <v>420</v>
      </c>
      <c r="G4" s="176" t="s">
        <v>421</v>
      </c>
      <c r="H4" s="172" t="s">
        <v>422</v>
      </c>
      <c r="I4" s="176" t="s">
        <v>423</v>
      </c>
      <c r="K4" s="166"/>
      <c r="M4" s="165"/>
      <c r="N4" s="165"/>
      <c r="O4" s="165"/>
    </row>
    <row r="5" spans="1:16" ht="15" thickTop="1">
      <c r="M5" s="177"/>
      <c r="O5" s="167"/>
      <c r="P5" s="167"/>
    </row>
    <row r="6" spans="1:16" ht="21">
      <c r="A6" s="472"/>
      <c r="B6" s="471"/>
      <c r="M6" s="177"/>
      <c r="O6" s="167"/>
      <c r="P6" s="167"/>
    </row>
    <row r="7" spans="1:16" ht="15" thickBot="1">
      <c r="O7" s="167"/>
      <c r="P7" s="167"/>
    </row>
    <row r="8" spans="1:16" ht="18" customHeight="1" thickTop="1" thickBot="1">
      <c r="A8" s="663" t="s">
        <v>370</v>
      </c>
      <c r="B8" s="664"/>
      <c r="C8" s="664"/>
      <c r="D8" s="664"/>
      <c r="E8" s="664"/>
      <c r="F8" s="664"/>
      <c r="G8" s="664"/>
      <c r="H8" s="664"/>
      <c r="I8" s="664"/>
      <c r="J8" s="664"/>
      <c r="K8" s="664"/>
      <c r="L8" s="665"/>
      <c r="O8" s="167"/>
      <c r="P8" s="167"/>
    </row>
    <row r="9" spans="1:16" ht="28.8" thickTop="1" thickBot="1">
      <c r="A9" s="172" t="s">
        <v>371</v>
      </c>
      <c r="B9" s="172" t="s">
        <v>372</v>
      </c>
      <c r="C9" s="172" t="s">
        <v>373</v>
      </c>
      <c r="D9" s="172" t="s">
        <v>374</v>
      </c>
      <c r="E9" s="172" t="s">
        <v>375</v>
      </c>
      <c r="F9" s="172" t="s">
        <v>500</v>
      </c>
      <c r="G9" s="172" t="s">
        <v>376</v>
      </c>
      <c r="H9" s="172" t="s">
        <v>377</v>
      </c>
      <c r="I9" s="172" t="s">
        <v>378</v>
      </c>
      <c r="J9" s="172" t="s">
        <v>379</v>
      </c>
      <c r="K9" s="172" t="s">
        <v>808</v>
      </c>
      <c r="L9" s="172" t="s">
        <v>113</v>
      </c>
      <c r="O9" s="386"/>
      <c r="P9" s="167"/>
    </row>
    <row r="10" spans="1:16" ht="33" customHeight="1" thickTop="1" thickBot="1">
      <c r="A10" s="383" t="s">
        <v>381</v>
      </c>
      <c r="B10" s="383" t="s">
        <v>382</v>
      </c>
      <c r="C10" s="384">
        <v>127</v>
      </c>
      <c r="D10" s="384">
        <v>127</v>
      </c>
      <c r="E10" s="384">
        <v>127</v>
      </c>
      <c r="F10" s="384">
        <f>C10-D10</f>
        <v>0</v>
      </c>
      <c r="G10" s="384">
        <v>0</v>
      </c>
      <c r="H10" s="384">
        <v>0</v>
      </c>
      <c r="I10" s="384">
        <v>0</v>
      </c>
      <c r="J10" s="384">
        <f>E10+I10</f>
        <v>127</v>
      </c>
      <c r="K10" s="384">
        <f>D10+G10-J10</f>
        <v>0</v>
      </c>
      <c r="L10" s="444"/>
      <c r="M10" s="177"/>
      <c r="O10" s="167"/>
      <c r="P10" s="167"/>
    </row>
    <row r="11" spans="1:16" ht="45.6" customHeight="1" thickTop="1" thickBot="1">
      <c r="A11" s="383" t="s">
        <v>10</v>
      </c>
      <c r="B11" s="383" t="s">
        <v>382</v>
      </c>
      <c r="C11" s="384">
        <v>127</v>
      </c>
      <c r="D11" s="384">
        <v>127</v>
      </c>
      <c r="E11" s="384">
        <v>122</v>
      </c>
      <c r="F11" s="384">
        <f>C11-D11</f>
        <v>0</v>
      </c>
      <c r="G11" s="384">
        <v>0</v>
      </c>
      <c r="H11" s="384">
        <v>5</v>
      </c>
      <c r="I11" s="384">
        <v>5</v>
      </c>
      <c r="J11" s="384">
        <v>127</v>
      </c>
      <c r="K11" s="384">
        <f>D11+G11-J11</f>
        <v>0</v>
      </c>
      <c r="L11" s="444"/>
      <c r="M11" s="177"/>
      <c r="O11" s="167"/>
      <c r="P11" s="167"/>
    </row>
    <row r="12" spans="1:16" ht="15" thickTop="1">
      <c r="M12" s="177"/>
      <c r="O12" s="167"/>
      <c r="P12" s="167"/>
    </row>
    <row r="13" spans="1:16" ht="15" thickBot="1">
      <c r="O13" s="167"/>
      <c r="P13" s="167"/>
    </row>
    <row r="14" spans="1:16" ht="22.2" customHeight="1" thickBot="1">
      <c r="A14" s="637" t="s">
        <v>383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8"/>
      <c r="N14" s="639"/>
      <c r="O14" s="167"/>
      <c r="P14" s="167"/>
    </row>
    <row r="15" spans="1:16" ht="47.55" customHeight="1" thickBot="1">
      <c r="A15" s="464" t="s">
        <v>371</v>
      </c>
      <c r="B15" s="465" t="s">
        <v>372</v>
      </c>
      <c r="C15" s="465" t="s">
        <v>373</v>
      </c>
      <c r="D15" s="465" t="s">
        <v>374</v>
      </c>
      <c r="E15" s="465" t="s">
        <v>384</v>
      </c>
      <c r="F15" s="465" t="s">
        <v>385</v>
      </c>
      <c r="G15" s="465" t="s">
        <v>386</v>
      </c>
      <c r="H15" s="465" t="s">
        <v>387</v>
      </c>
      <c r="I15" s="465" t="s">
        <v>388</v>
      </c>
      <c r="J15" s="465" t="s">
        <v>389</v>
      </c>
      <c r="K15" s="465" t="s">
        <v>390</v>
      </c>
      <c r="L15" s="466" t="s">
        <v>391</v>
      </c>
      <c r="M15" s="635" t="s">
        <v>113</v>
      </c>
      <c r="N15" s="636"/>
      <c r="O15" s="167"/>
      <c r="P15" s="167"/>
    </row>
    <row r="16" spans="1:16" ht="66.599999999999994" customHeight="1" thickBot="1">
      <c r="A16" s="460" t="s">
        <v>392</v>
      </c>
      <c r="B16" s="460" t="s">
        <v>393</v>
      </c>
      <c r="C16" s="461">
        <v>47.84</v>
      </c>
      <c r="D16" s="462">
        <v>47.84</v>
      </c>
      <c r="E16" s="463">
        <v>47.84</v>
      </c>
      <c r="F16" s="463">
        <f>43.9+3.94</f>
        <v>47.839999999999996</v>
      </c>
      <c r="G16" s="461">
        <v>0</v>
      </c>
      <c r="H16" s="461">
        <v>0</v>
      </c>
      <c r="I16" s="461">
        <v>0</v>
      </c>
      <c r="J16" s="462">
        <v>0</v>
      </c>
      <c r="K16" s="463">
        <v>0</v>
      </c>
      <c r="L16" s="463">
        <f>E16+K16</f>
        <v>47.84</v>
      </c>
      <c r="M16" s="641"/>
      <c r="N16" s="642"/>
      <c r="O16" s="166"/>
    </row>
    <row r="17" spans="1:16" ht="39.6" customHeight="1" thickTop="1" thickBot="1">
      <c r="A17" s="379" t="s">
        <v>237</v>
      </c>
      <c r="B17" s="379" t="s">
        <v>393</v>
      </c>
      <c r="C17" s="380">
        <v>47.84</v>
      </c>
      <c r="D17" s="381">
        <v>47.84</v>
      </c>
      <c r="E17" s="382">
        <v>47.84</v>
      </c>
      <c r="F17" s="463">
        <f>43.9+3.94</f>
        <v>47.839999999999996</v>
      </c>
      <c r="G17" s="380">
        <v>0</v>
      </c>
      <c r="H17" s="380">
        <v>0</v>
      </c>
      <c r="I17" s="380">
        <v>0</v>
      </c>
      <c r="J17" s="381">
        <v>0</v>
      </c>
      <c r="K17" s="382">
        <v>0</v>
      </c>
      <c r="L17" s="382">
        <f>E17+K17</f>
        <v>47.84</v>
      </c>
      <c r="M17" s="643"/>
      <c r="N17" s="644"/>
    </row>
    <row r="18" spans="1:16" ht="15.6" thickTop="1" thickBot="1">
      <c r="P18" s="168"/>
    </row>
    <row r="19" spans="1:16" s="169" customFormat="1" ht="22.2" customHeight="1" thickTop="1" thickBot="1">
      <c r="A19" s="660" t="s">
        <v>424</v>
      </c>
      <c r="B19" s="661"/>
      <c r="C19" s="661"/>
      <c r="D19" s="661"/>
      <c r="E19" s="661"/>
      <c r="F19" s="661"/>
      <c r="G19" s="661"/>
      <c r="H19" s="661"/>
      <c r="I19" s="661"/>
      <c r="J19" s="661"/>
      <c r="K19" s="661"/>
      <c r="L19" s="661"/>
      <c r="M19" s="661"/>
      <c r="N19" s="661"/>
      <c r="O19" s="662"/>
    </row>
    <row r="20" spans="1:16" s="169" customFormat="1" ht="42.6" thickTop="1" thickBot="1">
      <c r="A20" s="172" t="s">
        <v>371</v>
      </c>
      <c r="B20" s="172" t="s">
        <v>372</v>
      </c>
      <c r="C20" s="172" t="s">
        <v>425</v>
      </c>
      <c r="D20" s="172" t="s">
        <v>426</v>
      </c>
      <c r="E20" s="172" t="s">
        <v>427</v>
      </c>
      <c r="F20" s="172" t="s">
        <v>428</v>
      </c>
      <c r="G20" s="172" t="s">
        <v>429</v>
      </c>
      <c r="H20" s="172" t="s">
        <v>236</v>
      </c>
      <c r="I20" s="172" t="s">
        <v>430</v>
      </c>
      <c r="J20" s="172" t="s">
        <v>431</v>
      </c>
      <c r="K20" s="172" t="s">
        <v>432</v>
      </c>
      <c r="L20" s="172" t="s">
        <v>433</v>
      </c>
      <c r="M20" s="172" t="s">
        <v>434</v>
      </c>
      <c r="N20" s="172" t="s">
        <v>435</v>
      </c>
      <c r="O20" s="172" t="s">
        <v>113</v>
      </c>
      <c r="P20" s="164"/>
    </row>
    <row r="21" spans="1:16" s="377" customFormat="1" ht="37.200000000000003" customHeight="1" thickTop="1" thickBot="1">
      <c r="A21" s="373" t="s">
        <v>101</v>
      </c>
      <c r="B21" s="373" t="s">
        <v>107</v>
      </c>
      <c r="C21" s="373">
        <v>127</v>
      </c>
      <c r="D21" s="373">
        <v>127</v>
      </c>
      <c r="E21" s="374">
        <v>115</v>
      </c>
      <c r="F21" s="373">
        <v>0</v>
      </c>
      <c r="G21" s="373">
        <v>12</v>
      </c>
      <c r="H21" s="375">
        <v>0</v>
      </c>
      <c r="I21" s="375">
        <v>0</v>
      </c>
      <c r="J21" s="373">
        <f>D21+F21</f>
        <v>127</v>
      </c>
      <c r="K21" s="374">
        <f>E21+I21</f>
        <v>115</v>
      </c>
      <c r="L21" s="373">
        <f>+C21-K21</f>
        <v>12</v>
      </c>
      <c r="M21" s="373">
        <v>0</v>
      </c>
      <c r="N21" s="373">
        <v>0</v>
      </c>
      <c r="O21" s="426" t="s">
        <v>709</v>
      </c>
      <c r="P21" s="376"/>
    </row>
    <row r="22" spans="1:16" s="376" customFormat="1" ht="37.200000000000003" customHeight="1" thickTop="1" thickBot="1">
      <c r="A22" s="373" t="s">
        <v>102</v>
      </c>
      <c r="B22" s="373" t="s">
        <v>107</v>
      </c>
      <c r="C22" s="373">
        <v>127</v>
      </c>
      <c r="D22" s="373"/>
      <c r="E22" s="374">
        <v>110</v>
      </c>
      <c r="F22" s="373">
        <v>0</v>
      </c>
      <c r="G22" s="373">
        <v>17</v>
      </c>
      <c r="H22" s="375">
        <v>0</v>
      </c>
      <c r="I22" s="375">
        <v>1</v>
      </c>
      <c r="J22" s="373">
        <f>D22+F22</f>
        <v>0</v>
      </c>
      <c r="K22" s="374">
        <f>E22+I22</f>
        <v>111</v>
      </c>
      <c r="L22" s="373">
        <f t="shared" ref="L22:L23" si="0">+C22-K22</f>
        <v>16</v>
      </c>
      <c r="M22" s="373">
        <v>0</v>
      </c>
      <c r="N22" s="373">
        <v>0</v>
      </c>
      <c r="O22" s="378"/>
    </row>
    <row r="23" spans="1:16" s="376" customFormat="1" ht="45.6" customHeight="1" thickTop="1" thickBot="1">
      <c r="A23" s="373" t="s">
        <v>105</v>
      </c>
      <c r="B23" s="373" t="s">
        <v>107</v>
      </c>
      <c r="C23" s="373">
        <v>127</v>
      </c>
      <c r="D23" s="373">
        <v>127</v>
      </c>
      <c r="E23" s="374">
        <v>83</v>
      </c>
      <c r="F23" s="373">
        <v>0</v>
      </c>
      <c r="G23" s="373">
        <v>25</v>
      </c>
      <c r="H23" s="375">
        <v>0</v>
      </c>
      <c r="I23" s="375">
        <v>6</v>
      </c>
      <c r="J23" s="373">
        <v>127</v>
      </c>
      <c r="K23" s="374">
        <f>E23+I23</f>
        <v>89</v>
      </c>
      <c r="L23" s="373">
        <f t="shared" si="0"/>
        <v>38</v>
      </c>
      <c r="M23" s="373">
        <v>2</v>
      </c>
      <c r="N23" s="373">
        <v>3</v>
      </c>
      <c r="O23" s="502"/>
    </row>
    <row r="24" spans="1:16" s="376" customFormat="1" ht="42" customHeight="1" thickTop="1" thickBot="1">
      <c r="A24" s="373" t="s">
        <v>104</v>
      </c>
      <c r="B24" s="373" t="s">
        <v>494</v>
      </c>
      <c r="C24" s="373">
        <v>47.84</v>
      </c>
      <c r="D24" s="373">
        <f>C24</f>
        <v>47.84</v>
      </c>
      <c r="E24" s="535">
        <v>1.1060000000000001</v>
      </c>
      <c r="F24" s="373">
        <v>0</v>
      </c>
      <c r="G24" s="373">
        <v>11.3</v>
      </c>
      <c r="H24" s="375">
        <v>0</v>
      </c>
      <c r="I24" s="375">
        <v>2.4729999999999999</v>
      </c>
      <c r="J24" s="373">
        <v>47.84</v>
      </c>
      <c r="K24" s="373">
        <f>+I24+E24</f>
        <v>3.5789999999999997</v>
      </c>
      <c r="L24" s="373">
        <f t="shared" ref="L24" si="1">+C24-K24</f>
        <v>44.261000000000003</v>
      </c>
      <c r="M24" s="373">
        <v>4.4800000000000004</v>
      </c>
      <c r="N24" s="373">
        <v>1</v>
      </c>
      <c r="O24" s="502" t="s">
        <v>815</v>
      </c>
    </row>
    <row r="25" spans="1:16" ht="15.6" thickTop="1" thickBot="1">
      <c r="A25" s="170"/>
      <c r="N25" s="648"/>
      <c r="O25" s="648"/>
    </row>
    <row r="26" spans="1:16" ht="17.399999999999999" customHeight="1" thickBot="1">
      <c r="A26" s="608" t="s">
        <v>804</v>
      </c>
      <c r="B26" s="609"/>
      <c r="C26" s="609"/>
      <c r="D26" s="609"/>
      <c r="E26" s="609"/>
      <c r="F26" s="609"/>
      <c r="G26" s="609"/>
      <c r="H26" s="609"/>
      <c r="I26" s="610"/>
    </row>
    <row r="27" spans="1:16" ht="42.6" customHeight="1" thickBot="1">
      <c r="A27" s="485" t="s">
        <v>12</v>
      </c>
      <c r="B27" s="486" t="s">
        <v>680</v>
      </c>
      <c r="C27" s="486" t="s">
        <v>681</v>
      </c>
      <c r="D27" s="646" t="s">
        <v>682</v>
      </c>
      <c r="E27" s="647"/>
      <c r="F27" s="646" t="s">
        <v>700</v>
      </c>
      <c r="G27" s="649"/>
      <c r="H27" s="822" t="s">
        <v>637</v>
      </c>
      <c r="I27" s="823"/>
    </row>
    <row r="28" spans="1:16" ht="42.6" customHeight="1">
      <c r="A28" s="590">
        <v>1</v>
      </c>
      <c r="B28" s="591" t="s">
        <v>105</v>
      </c>
      <c r="C28" s="592" t="s">
        <v>706</v>
      </c>
      <c r="D28" s="650" t="s">
        <v>672</v>
      </c>
      <c r="E28" s="650"/>
      <c r="F28" s="825" t="s">
        <v>805</v>
      </c>
      <c r="G28" s="825"/>
      <c r="H28" s="826"/>
      <c r="I28" s="827"/>
    </row>
    <row r="29" spans="1:16" ht="42.6" customHeight="1">
      <c r="A29" s="593">
        <v>2</v>
      </c>
      <c r="B29" s="594" t="s">
        <v>105</v>
      </c>
      <c r="C29" s="595" t="s">
        <v>707</v>
      </c>
      <c r="D29" s="632" t="s">
        <v>805</v>
      </c>
      <c r="E29" s="632"/>
      <c r="F29" s="632" t="s">
        <v>805</v>
      </c>
      <c r="G29" s="632"/>
      <c r="H29" s="824" t="s">
        <v>810</v>
      </c>
      <c r="I29" s="828"/>
    </row>
    <row r="30" spans="1:16" ht="42.6" customHeight="1" thickBot="1">
      <c r="A30" s="596">
        <v>3</v>
      </c>
      <c r="B30" s="597" t="s">
        <v>105</v>
      </c>
      <c r="C30" s="598" t="s">
        <v>708</v>
      </c>
      <c r="D30" s="645" t="s">
        <v>667</v>
      </c>
      <c r="E30" s="645"/>
      <c r="F30" s="640" t="s">
        <v>805</v>
      </c>
      <c r="G30" s="640"/>
      <c r="H30" s="829"/>
      <c r="I30" s="830"/>
    </row>
    <row r="31" spans="1:16" ht="30" customHeight="1" thickBot="1"/>
    <row r="32" spans="1:16" ht="21.6" customHeight="1" thickBot="1">
      <c r="A32" s="628" t="s">
        <v>795</v>
      </c>
      <c r="B32" s="633"/>
      <c r="C32" s="633"/>
      <c r="D32" s="633"/>
      <c r="E32" s="633"/>
      <c r="F32" s="633"/>
      <c r="G32" s="633"/>
      <c r="H32" s="633"/>
      <c r="I32" s="633"/>
      <c r="J32" s="633"/>
      <c r="K32" s="629"/>
    </row>
    <row r="33" spans="1:95" ht="30" customHeight="1" thickBot="1">
      <c r="A33" s="588" t="s">
        <v>12</v>
      </c>
      <c r="B33" s="589" t="s">
        <v>680</v>
      </c>
      <c r="C33" s="589" t="s">
        <v>681</v>
      </c>
      <c r="D33" s="615" t="s">
        <v>515</v>
      </c>
      <c r="E33" s="616"/>
      <c r="F33" s="615" t="s">
        <v>799</v>
      </c>
      <c r="G33" s="617"/>
      <c r="H33" s="615" t="s">
        <v>798</v>
      </c>
      <c r="I33" s="617"/>
      <c r="J33" s="628" t="s">
        <v>637</v>
      </c>
      <c r="K33" s="629"/>
    </row>
    <row r="34" spans="1:95" ht="46.8" customHeight="1" thickBot="1">
      <c r="A34" s="583">
        <v>1</v>
      </c>
      <c r="B34" s="584" t="s">
        <v>796</v>
      </c>
      <c r="C34" s="585" t="s">
        <v>797</v>
      </c>
      <c r="D34" s="618" t="s">
        <v>718</v>
      </c>
      <c r="E34" s="618"/>
      <c r="F34" s="619">
        <v>2.4260000000000002</v>
      </c>
      <c r="G34" s="620"/>
      <c r="H34" s="621" t="s">
        <v>800</v>
      </c>
      <c r="I34" s="622"/>
      <c r="J34" s="630"/>
      <c r="K34" s="631"/>
    </row>
    <row r="35" spans="1:95" ht="46.8" customHeight="1" thickBot="1">
      <c r="A35" s="586">
        <v>2</v>
      </c>
      <c r="B35" s="587" t="s">
        <v>796</v>
      </c>
      <c r="C35" s="585" t="s">
        <v>797</v>
      </c>
      <c r="D35" s="623" t="s">
        <v>789</v>
      </c>
      <c r="E35" s="623"/>
      <c r="F35" s="624">
        <v>4.4800000000000004</v>
      </c>
      <c r="G35" s="625"/>
      <c r="H35" s="626" t="s">
        <v>813</v>
      </c>
      <c r="I35" s="627"/>
      <c r="J35" s="630" t="s">
        <v>814</v>
      </c>
      <c r="K35" s="631"/>
    </row>
    <row r="36" spans="1:95" ht="46.8" customHeight="1" thickBot="1">
      <c r="A36" s="586">
        <v>3</v>
      </c>
      <c r="B36" s="587" t="s">
        <v>796</v>
      </c>
      <c r="C36" s="585" t="s">
        <v>797</v>
      </c>
      <c r="D36" s="623" t="s">
        <v>811</v>
      </c>
      <c r="E36" s="623"/>
      <c r="F36" s="624">
        <v>1.98</v>
      </c>
      <c r="G36" s="625"/>
      <c r="H36" s="626" t="s">
        <v>812</v>
      </c>
      <c r="I36" s="627"/>
      <c r="J36" s="630"/>
      <c r="K36" s="631"/>
    </row>
    <row r="37" spans="1:95" ht="30" customHeight="1">
      <c r="A37" s="170"/>
    </row>
    <row r="38" spans="1:95" s="477" customFormat="1" ht="28.2" customHeight="1">
      <c r="A38" s="476" t="s">
        <v>677</v>
      </c>
    </row>
    <row r="39" spans="1:95" s="474" customFormat="1" ht="9" customHeight="1">
      <c r="A39" s="475"/>
      <c r="B39" s="614"/>
      <c r="C39" s="614"/>
      <c r="D39" s="614"/>
      <c r="E39" s="614"/>
      <c r="F39" s="614"/>
      <c r="G39" s="614"/>
    </row>
    <row r="40" spans="1:95" s="474" customFormat="1" ht="24.6" customHeight="1">
      <c r="A40" s="475" t="s">
        <v>679</v>
      </c>
      <c r="B40" s="614" t="s">
        <v>716</v>
      </c>
      <c r="C40" s="614"/>
      <c r="D40" s="614"/>
      <c r="E40" s="614"/>
      <c r="F40" s="614"/>
      <c r="G40" s="614"/>
      <c r="H40" s="614"/>
      <c r="I40" s="614"/>
      <c r="J40" s="614"/>
      <c r="K40" s="473"/>
      <c r="L40" s="473"/>
      <c r="M40" s="634"/>
      <c r="N40" s="634"/>
      <c r="O40" s="634"/>
    </row>
    <row r="41" spans="1:95" s="474" customFormat="1" ht="24.6" customHeight="1">
      <c r="A41" s="475" t="s">
        <v>679</v>
      </c>
      <c r="B41" s="614" t="s">
        <v>717</v>
      </c>
      <c r="C41" s="614"/>
      <c r="D41" s="614"/>
      <c r="E41" s="614"/>
      <c r="F41" s="614"/>
      <c r="G41" s="614"/>
      <c r="H41" s="614"/>
      <c r="I41" s="614"/>
      <c r="J41" s="614"/>
      <c r="K41" s="473"/>
      <c r="L41" s="473"/>
      <c r="M41" s="481"/>
      <c r="N41" s="481"/>
      <c r="O41" s="481"/>
    </row>
    <row r="42" spans="1:95" s="474" customFormat="1" ht="24.6" customHeight="1">
      <c r="A42" s="475" t="s">
        <v>679</v>
      </c>
      <c r="B42" s="614" t="s">
        <v>809</v>
      </c>
      <c r="C42" s="614"/>
      <c r="D42" s="614"/>
      <c r="E42" s="614"/>
      <c r="F42" s="614"/>
      <c r="G42" s="614"/>
      <c r="H42" s="614"/>
      <c r="I42" s="614"/>
      <c r="J42" s="614"/>
      <c r="K42" s="473"/>
      <c r="L42" s="473"/>
      <c r="M42" s="500"/>
      <c r="N42" s="500"/>
      <c r="O42" s="500"/>
    </row>
    <row r="43" spans="1:95" s="253" customFormat="1" ht="17.399999999999999" customHeight="1">
      <c r="A43" s="473"/>
      <c r="B43" s="164"/>
      <c r="C43" s="473"/>
      <c r="D43" s="473"/>
      <c r="E43" s="473"/>
      <c r="F43" s="473"/>
      <c r="G43" s="473"/>
      <c r="H43" s="473"/>
      <c r="I43" s="473"/>
      <c r="J43" s="473"/>
      <c r="K43" s="473"/>
      <c r="L43" s="473"/>
      <c r="M43" s="470"/>
      <c r="N43" s="470"/>
      <c r="O43" s="470"/>
    </row>
    <row r="44" spans="1:95" ht="15" thickBot="1"/>
    <row r="45" spans="1:95" ht="18.600000000000001" thickBot="1">
      <c r="A45" s="611" t="s">
        <v>481</v>
      </c>
      <c r="B45" s="612"/>
      <c r="C45" s="612"/>
      <c r="D45" s="612"/>
      <c r="E45" s="612"/>
      <c r="F45" s="612"/>
      <c r="G45" s="612"/>
      <c r="H45" s="612"/>
      <c r="I45" s="612"/>
      <c r="J45" s="613"/>
    </row>
    <row r="46" spans="1:95" s="552" customFormat="1" ht="66.599999999999994" customHeight="1" thickBot="1">
      <c r="A46" s="548" t="s">
        <v>773</v>
      </c>
      <c r="B46" s="549" t="s">
        <v>774</v>
      </c>
      <c r="C46" s="667" t="s">
        <v>775</v>
      </c>
      <c r="D46" s="668"/>
      <c r="E46" s="669"/>
      <c r="F46" s="549" t="s">
        <v>372</v>
      </c>
      <c r="G46" s="549" t="s">
        <v>482</v>
      </c>
      <c r="H46" s="550" t="s">
        <v>786</v>
      </c>
      <c r="I46" s="551" t="s">
        <v>776</v>
      </c>
      <c r="J46" s="551" t="s">
        <v>113</v>
      </c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64"/>
      <c r="CC46" s="164"/>
      <c r="CD46" s="164"/>
      <c r="CE46" s="164"/>
      <c r="CF46" s="164"/>
      <c r="CG46" s="164"/>
      <c r="CH46" s="164"/>
      <c r="CI46" s="164"/>
      <c r="CJ46" s="164"/>
      <c r="CK46" s="164"/>
      <c r="CL46" s="164"/>
      <c r="CM46" s="164"/>
      <c r="CN46" s="164"/>
      <c r="CO46" s="164"/>
      <c r="CP46" s="164"/>
      <c r="CQ46" s="164"/>
    </row>
    <row r="47" spans="1:95" s="553" customFormat="1" ht="33.6" customHeight="1">
      <c r="A47" s="599">
        <v>1</v>
      </c>
      <c r="B47" s="600" t="s">
        <v>483</v>
      </c>
      <c r="C47" s="670" t="s">
        <v>742</v>
      </c>
      <c r="D47" s="670"/>
      <c r="E47" s="670"/>
      <c r="F47" s="601" t="s">
        <v>484</v>
      </c>
      <c r="G47" s="602">
        <v>127</v>
      </c>
      <c r="H47" s="603">
        <v>127</v>
      </c>
      <c r="I47" s="604">
        <f>G47-H47</f>
        <v>0</v>
      </c>
      <c r="J47" s="605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  <c r="BD47" s="164"/>
      <c r="BE47" s="164"/>
      <c r="BF47" s="164"/>
      <c r="BG47" s="164"/>
      <c r="BH47" s="164"/>
      <c r="BI47" s="164"/>
      <c r="BJ47" s="164"/>
      <c r="BK47" s="164"/>
      <c r="BL47" s="164"/>
      <c r="BM47" s="164"/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  <c r="CB47" s="164"/>
      <c r="CC47" s="164"/>
      <c r="CD47" s="164"/>
      <c r="CE47" s="164"/>
      <c r="CF47" s="164"/>
      <c r="CG47" s="164"/>
      <c r="CH47" s="164"/>
      <c r="CI47" s="164"/>
      <c r="CJ47" s="164"/>
      <c r="CK47" s="164"/>
      <c r="CL47" s="164"/>
      <c r="CM47" s="164"/>
      <c r="CN47" s="164"/>
      <c r="CO47" s="164"/>
      <c r="CP47" s="164"/>
      <c r="CQ47" s="164"/>
    </row>
    <row r="48" spans="1:95" s="553" customFormat="1" ht="33.6" customHeight="1">
      <c r="A48" s="554">
        <f>A47+1</f>
        <v>2</v>
      </c>
      <c r="B48" s="581" t="s">
        <v>485</v>
      </c>
      <c r="C48" s="666" t="s">
        <v>743</v>
      </c>
      <c r="D48" s="666"/>
      <c r="E48" s="666"/>
      <c r="F48" s="398" t="s">
        <v>484</v>
      </c>
      <c r="G48" s="564">
        <v>127</v>
      </c>
      <c r="H48" s="565">
        <v>127</v>
      </c>
      <c r="I48" s="571">
        <f t="shared" ref="I48:I82" si="2">G48-H48</f>
        <v>0</v>
      </c>
      <c r="J48" s="555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  <c r="BE48" s="164"/>
      <c r="BF48" s="164"/>
      <c r="BG48" s="164"/>
      <c r="BH48" s="164"/>
      <c r="BI48" s="164"/>
      <c r="BJ48" s="164"/>
      <c r="BK48" s="164"/>
      <c r="BL48" s="164"/>
      <c r="BM48" s="164"/>
      <c r="BN48" s="164"/>
      <c r="BO48" s="164"/>
      <c r="BP48" s="164"/>
      <c r="BQ48" s="164"/>
      <c r="BR48" s="164"/>
      <c r="BS48" s="164"/>
      <c r="BT48" s="164"/>
      <c r="BU48" s="164"/>
      <c r="BV48" s="164"/>
      <c r="BW48" s="164"/>
      <c r="BX48" s="164"/>
      <c r="BY48" s="164"/>
      <c r="BZ48" s="164"/>
      <c r="CA48" s="164"/>
      <c r="CB48" s="164"/>
      <c r="CC48" s="164"/>
      <c r="CD48" s="164"/>
      <c r="CE48" s="164"/>
      <c r="CF48" s="164"/>
      <c r="CG48" s="164"/>
      <c r="CH48" s="164"/>
      <c r="CI48" s="164"/>
      <c r="CJ48" s="164"/>
      <c r="CK48" s="164"/>
      <c r="CL48" s="164"/>
      <c r="CM48" s="164"/>
      <c r="CN48" s="164"/>
      <c r="CO48" s="164"/>
      <c r="CP48" s="164"/>
      <c r="CQ48" s="164"/>
    </row>
    <row r="49" spans="1:95" s="553" customFormat="1" ht="33.6" customHeight="1">
      <c r="A49" s="554">
        <f t="shared" ref="A49:A81" si="3">A48+1</f>
        <v>3</v>
      </c>
      <c r="B49" s="581" t="s">
        <v>486</v>
      </c>
      <c r="C49" s="666" t="s">
        <v>744</v>
      </c>
      <c r="D49" s="666"/>
      <c r="E49" s="666"/>
      <c r="F49" s="398" t="s">
        <v>487</v>
      </c>
      <c r="G49" s="564">
        <v>127</v>
      </c>
      <c r="H49" s="565">
        <v>127</v>
      </c>
      <c r="I49" s="571">
        <f t="shared" si="2"/>
        <v>0</v>
      </c>
      <c r="J49" s="555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64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4"/>
      <c r="CG49" s="164"/>
      <c r="CH49" s="164"/>
      <c r="CI49" s="164"/>
      <c r="CJ49" s="164"/>
      <c r="CK49" s="164"/>
      <c r="CL49" s="164"/>
      <c r="CM49" s="164"/>
      <c r="CN49" s="164"/>
      <c r="CO49" s="164"/>
      <c r="CP49" s="164"/>
      <c r="CQ49" s="164"/>
    </row>
    <row r="50" spans="1:95" s="556" customFormat="1" ht="33.6" customHeight="1">
      <c r="A50" s="554">
        <f t="shared" si="3"/>
        <v>4</v>
      </c>
      <c r="B50" s="581" t="s">
        <v>777</v>
      </c>
      <c r="C50" s="666" t="s">
        <v>745</v>
      </c>
      <c r="D50" s="666"/>
      <c r="E50" s="666"/>
      <c r="F50" s="398" t="s">
        <v>746</v>
      </c>
      <c r="G50" s="566">
        <v>49.5</v>
      </c>
      <c r="H50" s="567">
        <v>46.875</v>
      </c>
      <c r="I50" s="572">
        <f t="shared" si="2"/>
        <v>2.625</v>
      </c>
      <c r="J50" s="563" t="s">
        <v>787</v>
      </c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</row>
    <row r="51" spans="1:95" s="556" customFormat="1" ht="33.6" customHeight="1">
      <c r="A51" s="554">
        <f t="shared" si="3"/>
        <v>5</v>
      </c>
      <c r="B51" s="581" t="s">
        <v>778</v>
      </c>
      <c r="C51" s="666" t="s">
        <v>747</v>
      </c>
      <c r="D51" s="666"/>
      <c r="E51" s="666"/>
      <c r="F51" s="398" t="s">
        <v>746</v>
      </c>
      <c r="G51" s="566">
        <v>1740</v>
      </c>
      <c r="H51" s="567">
        <v>1601.4110000000001</v>
      </c>
      <c r="I51" s="572">
        <f t="shared" si="2"/>
        <v>138.58899999999994</v>
      </c>
      <c r="J51" s="563" t="s">
        <v>787</v>
      </c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</row>
    <row r="52" spans="1:95" s="556" customFormat="1" ht="33.6" customHeight="1">
      <c r="A52" s="554">
        <f t="shared" si="3"/>
        <v>6</v>
      </c>
      <c r="B52" s="581" t="s">
        <v>779</v>
      </c>
      <c r="C52" s="666" t="s">
        <v>790</v>
      </c>
      <c r="D52" s="666"/>
      <c r="E52" s="666"/>
      <c r="F52" s="398" t="s">
        <v>748</v>
      </c>
      <c r="G52" s="566">
        <v>2224</v>
      </c>
      <c r="H52" s="568">
        <v>2224</v>
      </c>
      <c r="I52" s="571">
        <f t="shared" si="2"/>
        <v>0</v>
      </c>
      <c r="J52" s="555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</row>
    <row r="53" spans="1:95" s="556" customFormat="1" ht="33.6" customHeight="1">
      <c r="A53" s="554">
        <f t="shared" si="3"/>
        <v>7</v>
      </c>
      <c r="B53" s="581" t="s">
        <v>779</v>
      </c>
      <c r="C53" s="666" t="s">
        <v>791</v>
      </c>
      <c r="D53" s="666"/>
      <c r="E53" s="666"/>
      <c r="F53" s="398" t="s">
        <v>748</v>
      </c>
      <c r="G53" s="566">
        <v>3781</v>
      </c>
      <c r="H53" s="568">
        <v>3781</v>
      </c>
      <c r="I53" s="571">
        <f t="shared" si="2"/>
        <v>0</v>
      </c>
      <c r="J53" s="555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/>
      <c r="BY53" s="164"/>
      <c r="BZ53" s="164"/>
      <c r="CA53" s="164"/>
      <c r="CB53" s="164"/>
      <c r="CC53" s="164"/>
      <c r="CD53" s="164"/>
      <c r="CE53" s="164"/>
      <c r="CF53" s="164"/>
      <c r="CG53" s="164"/>
      <c r="CH53" s="164"/>
      <c r="CI53" s="164"/>
      <c r="CJ53" s="164"/>
      <c r="CK53" s="164"/>
      <c r="CL53" s="164"/>
      <c r="CM53" s="164"/>
      <c r="CN53" s="164"/>
      <c r="CO53" s="164"/>
      <c r="CP53" s="164"/>
      <c r="CQ53" s="164"/>
    </row>
    <row r="54" spans="1:95" s="556" customFormat="1" ht="33.6" customHeight="1">
      <c r="A54" s="554">
        <f t="shared" si="3"/>
        <v>8</v>
      </c>
      <c r="B54" s="581" t="s">
        <v>780</v>
      </c>
      <c r="C54" s="666" t="s">
        <v>792</v>
      </c>
      <c r="D54" s="666"/>
      <c r="E54" s="666"/>
      <c r="F54" s="398" t="s">
        <v>749</v>
      </c>
      <c r="G54" s="566">
        <v>528</v>
      </c>
      <c r="H54" s="568">
        <v>528</v>
      </c>
      <c r="I54" s="571">
        <f t="shared" si="2"/>
        <v>0</v>
      </c>
      <c r="J54" s="555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64"/>
      <c r="BI54" s="164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64"/>
      <c r="CA54" s="164"/>
      <c r="CB54" s="164"/>
      <c r="CC54" s="164"/>
      <c r="CD54" s="164"/>
      <c r="CE54" s="164"/>
      <c r="CF54" s="164"/>
      <c r="CG54" s="164"/>
      <c r="CH54" s="164"/>
      <c r="CI54" s="164"/>
      <c r="CJ54" s="164"/>
      <c r="CK54" s="164"/>
      <c r="CL54" s="164"/>
      <c r="CM54" s="164"/>
      <c r="CN54" s="164"/>
      <c r="CO54" s="164"/>
      <c r="CP54" s="164"/>
      <c r="CQ54" s="164"/>
    </row>
    <row r="55" spans="1:95" s="556" customFormat="1" ht="33.6" customHeight="1">
      <c r="A55" s="554">
        <f t="shared" si="3"/>
        <v>9</v>
      </c>
      <c r="B55" s="581" t="s">
        <v>780</v>
      </c>
      <c r="C55" s="666" t="s">
        <v>793</v>
      </c>
      <c r="D55" s="666"/>
      <c r="E55" s="666"/>
      <c r="F55" s="398" t="s">
        <v>749</v>
      </c>
      <c r="G55" s="566">
        <v>45</v>
      </c>
      <c r="H55" s="568">
        <v>45</v>
      </c>
      <c r="I55" s="571">
        <f t="shared" si="2"/>
        <v>0</v>
      </c>
      <c r="J55" s="555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</row>
    <row r="56" spans="1:95" s="556" customFormat="1" ht="33.6" customHeight="1">
      <c r="A56" s="554">
        <f t="shared" si="3"/>
        <v>10</v>
      </c>
      <c r="B56" s="581" t="s">
        <v>780</v>
      </c>
      <c r="C56" s="666" t="s">
        <v>794</v>
      </c>
      <c r="D56" s="666"/>
      <c r="E56" s="666"/>
      <c r="F56" s="398" t="s">
        <v>749</v>
      </c>
      <c r="G56" s="566">
        <v>468</v>
      </c>
      <c r="H56" s="568">
        <v>468</v>
      </c>
      <c r="I56" s="571">
        <f t="shared" si="2"/>
        <v>0</v>
      </c>
      <c r="J56" s="555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  <c r="BF56" s="164"/>
      <c r="BG56" s="164"/>
      <c r="BH56" s="164"/>
      <c r="BI56" s="164"/>
      <c r="BJ56" s="164"/>
      <c r="BK56" s="164"/>
      <c r="BL56" s="164"/>
      <c r="BM56" s="164"/>
      <c r="BN56" s="164"/>
      <c r="BO56" s="164"/>
      <c r="BP56" s="164"/>
      <c r="BQ56" s="164"/>
      <c r="BR56" s="164"/>
      <c r="BS56" s="164"/>
      <c r="BT56" s="164"/>
      <c r="BU56" s="164"/>
      <c r="BV56" s="164"/>
      <c r="BW56" s="164"/>
      <c r="BX56" s="164"/>
      <c r="BY56" s="164"/>
      <c r="BZ56" s="164"/>
      <c r="CA56" s="164"/>
      <c r="CB56" s="164"/>
      <c r="CC56" s="164"/>
      <c r="CD56" s="164"/>
      <c r="CE56" s="164"/>
      <c r="CF56" s="164"/>
      <c r="CG56" s="164"/>
      <c r="CH56" s="164"/>
      <c r="CI56" s="164"/>
      <c r="CJ56" s="164"/>
      <c r="CK56" s="164"/>
      <c r="CL56" s="164"/>
      <c r="CM56" s="164"/>
      <c r="CN56" s="164"/>
      <c r="CO56" s="164"/>
      <c r="CP56" s="164"/>
      <c r="CQ56" s="164"/>
    </row>
    <row r="57" spans="1:95" s="556" customFormat="1" ht="33.6" customHeight="1">
      <c r="A57" s="554">
        <f t="shared" si="3"/>
        <v>11</v>
      </c>
      <c r="B57" s="581" t="s">
        <v>781</v>
      </c>
      <c r="C57" s="666" t="s">
        <v>750</v>
      </c>
      <c r="D57" s="666"/>
      <c r="E57" s="666"/>
      <c r="F57" s="398" t="s">
        <v>748</v>
      </c>
      <c r="G57" s="566">
        <v>828</v>
      </c>
      <c r="H57" s="568">
        <v>828</v>
      </c>
      <c r="I57" s="571">
        <f t="shared" si="2"/>
        <v>0</v>
      </c>
      <c r="J57" s="555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64"/>
      <c r="BH57" s="164"/>
      <c r="BI57" s="164"/>
      <c r="BJ57" s="164"/>
      <c r="BK57" s="164"/>
      <c r="BL57" s="164"/>
      <c r="BM57" s="164"/>
      <c r="BN57" s="164"/>
      <c r="BO57" s="164"/>
      <c r="BP57" s="164"/>
      <c r="BQ57" s="164"/>
      <c r="BR57" s="164"/>
      <c r="BS57" s="164"/>
      <c r="BT57" s="164"/>
      <c r="BU57" s="164"/>
      <c r="BV57" s="164"/>
      <c r="BW57" s="164"/>
      <c r="BX57" s="164"/>
      <c r="BY57" s="164"/>
      <c r="BZ57" s="164"/>
      <c r="CA57" s="164"/>
      <c r="CB57" s="164"/>
      <c r="CC57" s="164"/>
      <c r="CD57" s="164"/>
      <c r="CE57" s="164"/>
      <c r="CF57" s="164"/>
      <c r="CG57" s="164"/>
      <c r="CH57" s="164"/>
      <c r="CI57" s="164"/>
      <c r="CJ57" s="164"/>
      <c r="CK57" s="164"/>
      <c r="CL57" s="164"/>
      <c r="CM57" s="164"/>
      <c r="CN57" s="164"/>
      <c r="CO57" s="164"/>
      <c r="CP57" s="164"/>
      <c r="CQ57" s="164"/>
    </row>
    <row r="58" spans="1:95" s="556" customFormat="1" ht="33.6" customHeight="1">
      <c r="A58" s="554">
        <f t="shared" si="3"/>
        <v>12</v>
      </c>
      <c r="B58" s="581" t="s">
        <v>781</v>
      </c>
      <c r="C58" s="666" t="s">
        <v>751</v>
      </c>
      <c r="D58" s="666"/>
      <c r="E58" s="666"/>
      <c r="F58" s="398" t="s">
        <v>748</v>
      </c>
      <c r="G58" s="566">
        <v>338</v>
      </c>
      <c r="H58" s="568">
        <v>338</v>
      </c>
      <c r="I58" s="571">
        <f t="shared" si="2"/>
        <v>0</v>
      </c>
      <c r="J58" s="555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  <c r="BI58" s="164"/>
      <c r="BJ58" s="164"/>
      <c r="BK58" s="164"/>
      <c r="BL58" s="164"/>
      <c r="BM58" s="164"/>
      <c r="BN58" s="164"/>
      <c r="BO58" s="164"/>
      <c r="BP58" s="164"/>
      <c r="BQ58" s="164"/>
      <c r="BR58" s="164"/>
      <c r="BS58" s="164"/>
      <c r="BT58" s="164"/>
      <c r="BU58" s="164"/>
      <c r="BV58" s="164"/>
      <c r="BW58" s="164"/>
      <c r="BX58" s="164"/>
      <c r="BY58" s="164"/>
      <c r="BZ58" s="164"/>
      <c r="CA58" s="164"/>
      <c r="CB58" s="164"/>
      <c r="CC58" s="164"/>
      <c r="CD58" s="164"/>
      <c r="CE58" s="164"/>
      <c r="CF58" s="164"/>
      <c r="CG58" s="164"/>
      <c r="CH58" s="164"/>
      <c r="CI58" s="164"/>
      <c r="CJ58" s="164"/>
      <c r="CK58" s="164"/>
      <c r="CL58" s="164"/>
      <c r="CM58" s="164"/>
      <c r="CN58" s="164"/>
      <c r="CO58" s="164"/>
      <c r="CP58" s="164"/>
      <c r="CQ58" s="164"/>
    </row>
    <row r="59" spans="1:95" s="556" customFormat="1" ht="33.6" customHeight="1">
      <c r="A59" s="554">
        <f t="shared" si="3"/>
        <v>13</v>
      </c>
      <c r="B59" s="581" t="s">
        <v>781</v>
      </c>
      <c r="C59" s="666" t="s">
        <v>752</v>
      </c>
      <c r="D59" s="666"/>
      <c r="E59" s="666"/>
      <c r="F59" s="398" t="s">
        <v>748</v>
      </c>
      <c r="G59" s="566">
        <v>5628</v>
      </c>
      <c r="H59" s="568">
        <v>4992</v>
      </c>
      <c r="I59" s="571">
        <f t="shared" si="2"/>
        <v>636</v>
      </c>
      <c r="J59" s="563" t="s">
        <v>787</v>
      </c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64"/>
      <c r="CO59" s="164"/>
      <c r="CP59" s="164"/>
      <c r="CQ59" s="164"/>
    </row>
    <row r="60" spans="1:95" s="556" customFormat="1" ht="33.6" customHeight="1">
      <c r="A60" s="554">
        <f t="shared" si="3"/>
        <v>14</v>
      </c>
      <c r="B60" s="581" t="s">
        <v>781</v>
      </c>
      <c r="C60" s="666" t="s">
        <v>753</v>
      </c>
      <c r="D60" s="666"/>
      <c r="E60" s="666"/>
      <c r="F60" s="398" t="s">
        <v>748</v>
      </c>
      <c r="G60" s="566">
        <v>1170</v>
      </c>
      <c r="H60" s="568">
        <v>1170</v>
      </c>
      <c r="I60" s="571">
        <f t="shared" si="2"/>
        <v>0</v>
      </c>
      <c r="J60" s="555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  <c r="BF60" s="164"/>
      <c r="BG60" s="164"/>
      <c r="BH60" s="164"/>
      <c r="BI60" s="164"/>
      <c r="BJ60" s="164"/>
      <c r="BK60" s="164"/>
      <c r="BL60" s="164"/>
      <c r="BM60" s="164"/>
      <c r="BN60" s="164"/>
      <c r="BO60" s="164"/>
      <c r="BP60" s="164"/>
      <c r="BQ60" s="164"/>
      <c r="BR60" s="164"/>
      <c r="BS60" s="164"/>
      <c r="BT60" s="164"/>
      <c r="BU60" s="164"/>
      <c r="BV60" s="164"/>
      <c r="BW60" s="164"/>
      <c r="BX60" s="164"/>
      <c r="BY60" s="164"/>
      <c r="BZ60" s="164"/>
      <c r="CA60" s="164"/>
      <c r="CB60" s="164"/>
      <c r="CC60" s="164"/>
      <c r="CD60" s="164"/>
      <c r="CE60" s="164"/>
      <c r="CF60" s="164"/>
      <c r="CG60" s="164"/>
      <c r="CH60" s="164"/>
      <c r="CI60" s="164"/>
      <c r="CJ60" s="164"/>
      <c r="CK60" s="164"/>
      <c r="CL60" s="164"/>
      <c r="CM60" s="164"/>
      <c r="CN60" s="164"/>
      <c r="CO60" s="164"/>
      <c r="CP60" s="164"/>
      <c r="CQ60" s="164"/>
    </row>
    <row r="61" spans="1:95" s="556" customFormat="1" ht="33.6" customHeight="1">
      <c r="A61" s="554">
        <f t="shared" si="3"/>
        <v>15</v>
      </c>
      <c r="B61" s="581" t="s">
        <v>782</v>
      </c>
      <c r="C61" s="666" t="s">
        <v>754</v>
      </c>
      <c r="D61" s="666"/>
      <c r="E61" s="666"/>
      <c r="F61" s="398" t="s">
        <v>748</v>
      </c>
      <c r="G61" s="566">
        <v>26</v>
      </c>
      <c r="H61" s="568">
        <v>26</v>
      </c>
      <c r="I61" s="571">
        <f t="shared" si="2"/>
        <v>0</v>
      </c>
      <c r="J61" s="555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4"/>
      <c r="BM61" s="164"/>
      <c r="BN61" s="164"/>
      <c r="BO61" s="164"/>
      <c r="BP61" s="164"/>
      <c r="BQ61" s="164"/>
      <c r="BR61" s="164"/>
      <c r="BS61" s="164"/>
      <c r="BT61" s="164"/>
      <c r="BU61" s="164"/>
      <c r="BV61" s="164"/>
      <c r="BW61" s="164"/>
      <c r="BX61" s="164"/>
      <c r="BY61" s="164"/>
      <c r="BZ61" s="164"/>
      <c r="CA61" s="164"/>
      <c r="CB61" s="164"/>
      <c r="CC61" s="164"/>
      <c r="CD61" s="164"/>
      <c r="CE61" s="164"/>
      <c r="CF61" s="164"/>
      <c r="CG61" s="164"/>
      <c r="CH61" s="164"/>
      <c r="CI61" s="164"/>
      <c r="CJ61" s="164"/>
      <c r="CK61" s="164"/>
      <c r="CL61" s="164"/>
      <c r="CM61" s="164"/>
      <c r="CN61" s="164"/>
      <c r="CO61" s="164"/>
      <c r="CP61" s="164"/>
      <c r="CQ61" s="164"/>
    </row>
    <row r="62" spans="1:95" s="556" customFormat="1" ht="33.6" customHeight="1">
      <c r="A62" s="554">
        <f t="shared" si="3"/>
        <v>16</v>
      </c>
      <c r="B62" s="581" t="s">
        <v>782</v>
      </c>
      <c r="C62" s="666" t="s">
        <v>755</v>
      </c>
      <c r="D62" s="666"/>
      <c r="E62" s="666"/>
      <c r="F62" s="398" t="s">
        <v>748</v>
      </c>
      <c r="G62" s="566">
        <v>169</v>
      </c>
      <c r="H62" s="568">
        <v>169</v>
      </c>
      <c r="I62" s="571">
        <f t="shared" si="2"/>
        <v>0</v>
      </c>
      <c r="J62" s="555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4"/>
      <c r="BG62" s="164"/>
      <c r="BH62" s="164"/>
      <c r="BI62" s="164"/>
      <c r="BJ62" s="164"/>
      <c r="BK62" s="164"/>
      <c r="BL62" s="164"/>
      <c r="BM62" s="164"/>
      <c r="BN62" s="164"/>
      <c r="BO62" s="164"/>
      <c r="BP62" s="164"/>
      <c r="BQ62" s="164"/>
      <c r="BR62" s="164"/>
      <c r="BS62" s="164"/>
      <c r="BT62" s="164"/>
      <c r="BU62" s="164"/>
      <c r="BV62" s="164"/>
      <c r="BW62" s="164"/>
      <c r="BX62" s="164"/>
      <c r="BY62" s="164"/>
      <c r="BZ62" s="164"/>
      <c r="CA62" s="164"/>
      <c r="CB62" s="164"/>
      <c r="CC62" s="164"/>
      <c r="CD62" s="164"/>
      <c r="CE62" s="164"/>
      <c r="CF62" s="164"/>
      <c r="CG62" s="164"/>
      <c r="CH62" s="164"/>
      <c r="CI62" s="164"/>
      <c r="CJ62" s="164"/>
      <c r="CK62" s="164"/>
      <c r="CL62" s="164"/>
      <c r="CM62" s="164"/>
      <c r="CN62" s="164"/>
      <c r="CO62" s="164"/>
      <c r="CP62" s="164"/>
      <c r="CQ62" s="164"/>
    </row>
    <row r="63" spans="1:95" s="556" customFormat="1" ht="33.6" customHeight="1">
      <c r="A63" s="554">
        <f t="shared" si="3"/>
        <v>17</v>
      </c>
      <c r="B63" s="581" t="s">
        <v>782</v>
      </c>
      <c r="C63" s="666" t="s">
        <v>756</v>
      </c>
      <c r="D63" s="666"/>
      <c r="E63" s="666"/>
      <c r="F63" s="398" t="s">
        <v>748</v>
      </c>
      <c r="G63" s="566">
        <v>340</v>
      </c>
      <c r="H63" s="568">
        <v>340</v>
      </c>
      <c r="I63" s="571">
        <f t="shared" si="2"/>
        <v>0</v>
      </c>
      <c r="J63" s="555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  <c r="CB63" s="164"/>
      <c r="CC63" s="164"/>
      <c r="CD63" s="164"/>
      <c r="CE63" s="164"/>
      <c r="CF63" s="164"/>
      <c r="CG63" s="164"/>
      <c r="CH63" s="164"/>
      <c r="CI63" s="164"/>
      <c r="CJ63" s="164"/>
      <c r="CK63" s="164"/>
      <c r="CL63" s="164"/>
      <c r="CM63" s="164"/>
      <c r="CN63" s="164"/>
      <c r="CO63" s="164"/>
      <c r="CP63" s="164"/>
      <c r="CQ63" s="164"/>
    </row>
    <row r="64" spans="1:95" s="556" customFormat="1" ht="33.6" customHeight="1">
      <c r="A64" s="554">
        <f t="shared" si="3"/>
        <v>18</v>
      </c>
      <c r="B64" s="581" t="s">
        <v>782</v>
      </c>
      <c r="C64" s="666" t="s">
        <v>757</v>
      </c>
      <c r="D64" s="666"/>
      <c r="E64" s="666"/>
      <c r="F64" s="398" t="s">
        <v>748</v>
      </c>
      <c r="G64" s="566">
        <v>88</v>
      </c>
      <c r="H64" s="568">
        <v>88</v>
      </c>
      <c r="I64" s="571">
        <f t="shared" si="2"/>
        <v>0</v>
      </c>
      <c r="J64" s="555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  <c r="BF64" s="164"/>
      <c r="BG64" s="164"/>
      <c r="BH64" s="164"/>
      <c r="BI64" s="164"/>
      <c r="BJ64" s="164"/>
      <c r="BK64" s="164"/>
      <c r="BL64" s="164"/>
      <c r="BM64" s="164"/>
      <c r="BN64" s="164"/>
      <c r="BO64" s="164"/>
      <c r="BP64" s="164"/>
      <c r="BQ64" s="164"/>
      <c r="BR64" s="164"/>
      <c r="BS64" s="164"/>
      <c r="BT64" s="164"/>
      <c r="BU64" s="164"/>
      <c r="BV64" s="164"/>
      <c r="BW64" s="164"/>
      <c r="BX64" s="164"/>
      <c r="BY64" s="164"/>
      <c r="BZ64" s="164"/>
      <c r="CA64" s="164"/>
      <c r="CB64" s="164"/>
      <c r="CC64" s="164"/>
      <c r="CD64" s="164"/>
      <c r="CE64" s="164"/>
      <c r="CF64" s="164"/>
      <c r="CG64" s="164"/>
      <c r="CH64" s="164"/>
      <c r="CI64" s="164"/>
      <c r="CJ64" s="164"/>
      <c r="CK64" s="164"/>
      <c r="CL64" s="164"/>
      <c r="CM64" s="164"/>
      <c r="CN64" s="164"/>
      <c r="CO64" s="164"/>
      <c r="CP64" s="164"/>
      <c r="CQ64" s="164"/>
    </row>
    <row r="65" spans="1:95" s="556" customFormat="1" ht="33.6" customHeight="1">
      <c r="A65" s="554">
        <f t="shared" si="3"/>
        <v>19</v>
      </c>
      <c r="B65" s="581" t="s">
        <v>782</v>
      </c>
      <c r="C65" s="666" t="s">
        <v>758</v>
      </c>
      <c r="D65" s="666"/>
      <c r="E65" s="666"/>
      <c r="F65" s="398" t="s">
        <v>748</v>
      </c>
      <c r="G65" s="566">
        <v>81</v>
      </c>
      <c r="H65" s="568">
        <v>81</v>
      </c>
      <c r="I65" s="571">
        <f t="shared" si="2"/>
        <v>0</v>
      </c>
      <c r="J65" s="555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64"/>
      <c r="BM65" s="164"/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164"/>
      <c r="BZ65" s="164"/>
      <c r="CA65" s="164"/>
      <c r="CB65" s="164"/>
      <c r="CC65" s="164"/>
      <c r="CD65" s="164"/>
      <c r="CE65" s="164"/>
      <c r="CF65" s="164"/>
      <c r="CG65" s="164"/>
      <c r="CH65" s="164"/>
      <c r="CI65" s="164"/>
      <c r="CJ65" s="164"/>
      <c r="CK65" s="164"/>
      <c r="CL65" s="164"/>
      <c r="CM65" s="164"/>
      <c r="CN65" s="164"/>
      <c r="CO65" s="164"/>
      <c r="CP65" s="164"/>
      <c r="CQ65" s="164"/>
    </row>
    <row r="66" spans="1:95" s="556" customFormat="1" ht="33.6" customHeight="1">
      <c r="A66" s="554">
        <f t="shared" si="3"/>
        <v>20</v>
      </c>
      <c r="B66" s="581" t="s">
        <v>783</v>
      </c>
      <c r="C66" s="666" t="s">
        <v>759</v>
      </c>
      <c r="D66" s="666"/>
      <c r="E66" s="666"/>
      <c r="F66" s="398" t="s">
        <v>746</v>
      </c>
      <c r="G66" s="566">
        <v>50.48</v>
      </c>
      <c r="H66" s="567">
        <v>50.223999999999997</v>
      </c>
      <c r="I66" s="573">
        <f t="shared" si="2"/>
        <v>0.25600000000000023</v>
      </c>
      <c r="J66" s="557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4"/>
      <c r="BG66" s="164"/>
      <c r="BH66" s="164"/>
      <c r="BI66" s="164"/>
      <c r="BJ66" s="164"/>
      <c r="BK66" s="164"/>
      <c r="BL66" s="164"/>
      <c r="BM66" s="164"/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  <c r="CB66" s="164"/>
      <c r="CC66" s="164"/>
      <c r="CD66" s="164"/>
      <c r="CE66" s="164"/>
      <c r="CF66" s="164"/>
      <c r="CG66" s="164"/>
      <c r="CH66" s="164"/>
      <c r="CI66" s="164"/>
      <c r="CJ66" s="164"/>
      <c r="CK66" s="164"/>
      <c r="CL66" s="164"/>
      <c r="CM66" s="164"/>
      <c r="CN66" s="164"/>
      <c r="CO66" s="164"/>
      <c r="CP66" s="164"/>
      <c r="CQ66" s="164"/>
    </row>
    <row r="67" spans="1:95" s="556" customFormat="1" ht="33.6" customHeight="1">
      <c r="A67" s="554">
        <f t="shared" si="3"/>
        <v>21</v>
      </c>
      <c r="B67" s="581" t="s">
        <v>783</v>
      </c>
      <c r="C67" s="666" t="s">
        <v>760</v>
      </c>
      <c r="D67" s="666"/>
      <c r="E67" s="666"/>
      <c r="F67" s="398" t="s">
        <v>748</v>
      </c>
      <c r="G67" s="566">
        <v>88</v>
      </c>
      <c r="H67" s="568">
        <v>86</v>
      </c>
      <c r="I67" s="571">
        <f t="shared" si="2"/>
        <v>2</v>
      </c>
      <c r="J67" s="555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</row>
    <row r="68" spans="1:95" s="556" customFormat="1" ht="33.6" customHeight="1">
      <c r="A68" s="554">
        <f t="shared" si="3"/>
        <v>22</v>
      </c>
      <c r="B68" s="581" t="s">
        <v>783</v>
      </c>
      <c r="C68" s="666" t="s">
        <v>761</v>
      </c>
      <c r="D68" s="666"/>
      <c r="E68" s="666"/>
      <c r="F68" s="398" t="s">
        <v>749</v>
      </c>
      <c r="G68" s="566">
        <v>2</v>
      </c>
      <c r="H68" s="568">
        <v>2</v>
      </c>
      <c r="I68" s="571">
        <f t="shared" si="2"/>
        <v>0</v>
      </c>
      <c r="J68" s="555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4"/>
      <c r="BF68" s="164"/>
      <c r="BG68" s="164"/>
      <c r="BH68" s="164"/>
      <c r="BI68" s="164"/>
      <c r="BJ68" s="164"/>
      <c r="BK68" s="164"/>
      <c r="BL68" s="164"/>
      <c r="BM68" s="164"/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164"/>
      <c r="BZ68" s="164"/>
      <c r="CA68" s="164"/>
      <c r="CB68" s="164"/>
      <c r="CC68" s="164"/>
      <c r="CD68" s="164"/>
      <c r="CE68" s="164"/>
      <c r="CF68" s="164"/>
      <c r="CG68" s="164"/>
      <c r="CH68" s="164"/>
      <c r="CI68" s="164"/>
      <c r="CJ68" s="164"/>
      <c r="CK68" s="164"/>
      <c r="CL68" s="164"/>
      <c r="CM68" s="164"/>
      <c r="CN68" s="164"/>
      <c r="CO68" s="164"/>
      <c r="CP68" s="164"/>
      <c r="CQ68" s="164"/>
    </row>
    <row r="69" spans="1:95" s="556" customFormat="1" ht="33.6" customHeight="1">
      <c r="A69" s="554">
        <f t="shared" si="3"/>
        <v>23</v>
      </c>
      <c r="B69" s="581" t="s">
        <v>783</v>
      </c>
      <c r="C69" s="666" t="s">
        <v>762</v>
      </c>
      <c r="D69" s="666"/>
      <c r="E69" s="666"/>
      <c r="F69" s="398" t="s">
        <v>749</v>
      </c>
      <c r="G69" s="566">
        <v>11</v>
      </c>
      <c r="H69" s="568">
        <v>5</v>
      </c>
      <c r="I69" s="571">
        <f t="shared" si="2"/>
        <v>6</v>
      </c>
      <c r="J69" s="555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4"/>
      <c r="BG69" s="164"/>
      <c r="BH69" s="164"/>
      <c r="BI69" s="164"/>
      <c r="BJ69" s="164"/>
      <c r="BK69" s="164"/>
      <c r="BL69" s="164"/>
      <c r="BM69" s="164"/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  <c r="CB69" s="164"/>
      <c r="CC69" s="164"/>
      <c r="CD69" s="164"/>
      <c r="CE69" s="164"/>
      <c r="CF69" s="164"/>
      <c r="CG69" s="164"/>
      <c r="CH69" s="164"/>
      <c r="CI69" s="164"/>
      <c r="CJ69" s="164"/>
      <c r="CK69" s="164"/>
      <c r="CL69" s="164"/>
      <c r="CM69" s="164"/>
      <c r="CN69" s="164"/>
      <c r="CO69" s="164"/>
      <c r="CP69" s="164"/>
      <c r="CQ69" s="164"/>
    </row>
    <row r="70" spans="1:95" s="556" customFormat="1" ht="33.6" customHeight="1">
      <c r="A70" s="554">
        <f t="shared" si="3"/>
        <v>24</v>
      </c>
      <c r="B70" s="581" t="s">
        <v>783</v>
      </c>
      <c r="C70" s="666" t="s">
        <v>763</v>
      </c>
      <c r="D70" s="666"/>
      <c r="E70" s="666"/>
      <c r="F70" s="398" t="s">
        <v>749</v>
      </c>
      <c r="G70" s="566">
        <v>27</v>
      </c>
      <c r="H70" s="568">
        <v>23</v>
      </c>
      <c r="I70" s="571">
        <f t="shared" si="2"/>
        <v>4</v>
      </c>
      <c r="J70" s="555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  <c r="BG70" s="164"/>
      <c r="BH70" s="164"/>
      <c r="BI70" s="164"/>
      <c r="BJ70" s="164"/>
      <c r="BK70" s="164"/>
      <c r="BL70" s="164"/>
      <c r="BM70" s="164"/>
      <c r="BN70" s="164"/>
      <c r="BO70" s="164"/>
      <c r="BP70" s="164"/>
      <c r="BQ70" s="164"/>
      <c r="BR70" s="164"/>
      <c r="BS70" s="164"/>
      <c r="BT70" s="164"/>
      <c r="BU70" s="164"/>
      <c r="BV70" s="164"/>
      <c r="BW70" s="164"/>
      <c r="BX70" s="164"/>
      <c r="BY70" s="164"/>
      <c r="BZ70" s="164"/>
      <c r="CA70" s="164"/>
      <c r="CB70" s="164"/>
      <c r="CC70" s="164"/>
      <c r="CD70" s="164"/>
      <c r="CE70" s="164"/>
      <c r="CF70" s="164"/>
      <c r="CG70" s="164"/>
      <c r="CH70" s="164"/>
      <c r="CI70" s="164"/>
      <c r="CJ70" s="164"/>
      <c r="CK70" s="164"/>
      <c r="CL70" s="164"/>
      <c r="CM70" s="164"/>
      <c r="CN70" s="164"/>
      <c r="CO70" s="164"/>
      <c r="CP70" s="164"/>
      <c r="CQ70" s="164"/>
    </row>
    <row r="71" spans="1:95" s="556" customFormat="1" ht="43.2" customHeight="1">
      <c r="A71" s="554">
        <f t="shared" si="3"/>
        <v>25</v>
      </c>
      <c r="B71" s="581" t="s">
        <v>783</v>
      </c>
      <c r="C71" s="666" t="s">
        <v>803</v>
      </c>
      <c r="D71" s="666"/>
      <c r="E71" s="666"/>
      <c r="F71" s="398" t="s">
        <v>749</v>
      </c>
      <c r="G71" s="566">
        <v>0</v>
      </c>
      <c r="H71" s="568">
        <v>0</v>
      </c>
      <c r="I71" s="571">
        <f t="shared" si="2"/>
        <v>0</v>
      </c>
      <c r="J71" s="555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  <c r="BF71" s="164"/>
      <c r="BG71" s="164"/>
      <c r="BH71" s="164"/>
      <c r="BI71" s="164"/>
      <c r="BJ71" s="164"/>
      <c r="BK71" s="164"/>
      <c r="BL71" s="164"/>
      <c r="BM71" s="164"/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4"/>
      <c r="CB71" s="164"/>
      <c r="CC71" s="164"/>
      <c r="CD71" s="164"/>
      <c r="CE71" s="164"/>
      <c r="CF71" s="164"/>
      <c r="CG71" s="164"/>
      <c r="CH71" s="164"/>
      <c r="CI71" s="164"/>
      <c r="CJ71" s="164"/>
      <c r="CK71" s="164"/>
      <c r="CL71" s="164"/>
      <c r="CM71" s="164"/>
      <c r="CN71" s="164"/>
      <c r="CO71" s="164"/>
      <c r="CP71" s="164"/>
      <c r="CQ71" s="164"/>
    </row>
    <row r="72" spans="1:95" s="556" customFormat="1" ht="33.6" customHeight="1">
      <c r="A72" s="554">
        <f t="shared" si="3"/>
        <v>26</v>
      </c>
      <c r="B72" s="581" t="s">
        <v>783</v>
      </c>
      <c r="C72" s="666" t="s">
        <v>764</v>
      </c>
      <c r="D72" s="666"/>
      <c r="E72" s="666"/>
      <c r="F72" s="398" t="s">
        <v>748</v>
      </c>
      <c r="G72" s="566">
        <v>489</v>
      </c>
      <c r="H72" s="568">
        <v>312</v>
      </c>
      <c r="I72" s="571">
        <f t="shared" si="2"/>
        <v>177</v>
      </c>
      <c r="J72" s="563" t="s">
        <v>787</v>
      </c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4"/>
      <c r="BF72" s="164"/>
      <c r="BG72" s="164"/>
      <c r="BH72" s="164"/>
      <c r="BI72" s="164"/>
      <c r="BJ72" s="164"/>
      <c r="BK72" s="164"/>
      <c r="BL72" s="164"/>
      <c r="BM72" s="164"/>
      <c r="BN72" s="164"/>
      <c r="BO72" s="164"/>
      <c r="BP72" s="164"/>
      <c r="BQ72" s="164"/>
      <c r="BR72" s="164"/>
      <c r="BS72" s="164"/>
      <c r="BT72" s="164"/>
      <c r="BU72" s="164"/>
      <c r="BV72" s="164"/>
      <c r="BW72" s="164"/>
      <c r="BX72" s="164"/>
      <c r="BY72" s="164"/>
      <c r="BZ72" s="164"/>
      <c r="CA72" s="164"/>
      <c r="CB72" s="164"/>
      <c r="CC72" s="164"/>
      <c r="CD72" s="164"/>
      <c r="CE72" s="164"/>
      <c r="CF72" s="164"/>
      <c r="CG72" s="164"/>
      <c r="CH72" s="164"/>
      <c r="CI72" s="164"/>
      <c r="CJ72" s="164"/>
      <c r="CK72" s="164"/>
      <c r="CL72" s="164"/>
      <c r="CM72" s="164"/>
      <c r="CN72" s="164"/>
      <c r="CO72" s="164"/>
      <c r="CP72" s="164"/>
      <c r="CQ72" s="164"/>
    </row>
    <row r="73" spans="1:95" s="556" customFormat="1" ht="33.6" customHeight="1">
      <c r="A73" s="554">
        <f t="shared" si="3"/>
        <v>27</v>
      </c>
      <c r="B73" s="581" t="s">
        <v>783</v>
      </c>
      <c r="C73" s="666" t="s">
        <v>765</v>
      </c>
      <c r="D73" s="666"/>
      <c r="E73" s="666"/>
      <c r="F73" s="398" t="s">
        <v>748</v>
      </c>
      <c r="G73" s="566">
        <v>457</v>
      </c>
      <c r="H73" s="568">
        <v>367</v>
      </c>
      <c r="I73" s="571">
        <f t="shared" si="2"/>
        <v>90</v>
      </c>
      <c r="J73" s="563" t="s">
        <v>787</v>
      </c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  <c r="BG73" s="164"/>
      <c r="BH73" s="164"/>
      <c r="BI73" s="164"/>
      <c r="BJ73" s="164"/>
      <c r="BK73" s="164"/>
      <c r="BL73" s="164"/>
      <c r="BM73" s="164"/>
      <c r="BN73" s="164"/>
      <c r="BO73" s="164"/>
      <c r="BP73" s="164"/>
      <c r="BQ73" s="164"/>
      <c r="BR73" s="164"/>
      <c r="BS73" s="164"/>
      <c r="BT73" s="164"/>
      <c r="BU73" s="164"/>
      <c r="BV73" s="164"/>
      <c r="BW73" s="164"/>
      <c r="BX73" s="164"/>
      <c r="BY73" s="164"/>
      <c r="BZ73" s="164"/>
      <c r="CA73" s="164"/>
      <c r="CB73" s="164"/>
      <c r="CC73" s="164"/>
      <c r="CD73" s="164"/>
      <c r="CE73" s="164"/>
      <c r="CF73" s="164"/>
      <c r="CG73" s="164"/>
      <c r="CH73" s="164"/>
      <c r="CI73" s="164"/>
      <c r="CJ73" s="164"/>
      <c r="CK73" s="164"/>
      <c r="CL73" s="164"/>
      <c r="CM73" s="164"/>
      <c r="CN73" s="164"/>
      <c r="CO73" s="164"/>
      <c r="CP73" s="164"/>
      <c r="CQ73" s="164"/>
    </row>
    <row r="74" spans="1:95" s="556" customFormat="1" ht="33.6" customHeight="1">
      <c r="A74" s="554">
        <f t="shared" si="3"/>
        <v>28</v>
      </c>
      <c r="B74" s="581" t="s">
        <v>783</v>
      </c>
      <c r="C74" s="666" t="s">
        <v>766</v>
      </c>
      <c r="D74" s="666"/>
      <c r="E74" s="666"/>
      <c r="F74" s="398" t="s">
        <v>748</v>
      </c>
      <c r="G74" s="566">
        <v>13</v>
      </c>
      <c r="H74" s="568">
        <v>13</v>
      </c>
      <c r="I74" s="571">
        <f t="shared" si="2"/>
        <v>0</v>
      </c>
      <c r="J74" s="555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  <c r="BI74" s="164"/>
      <c r="BJ74" s="164"/>
      <c r="BK74" s="164"/>
      <c r="BL74" s="164"/>
      <c r="BM74" s="164"/>
      <c r="BN74" s="164"/>
      <c r="BO74" s="164"/>
      <c r="BP74" s="164"/>
      <c r="BQ74" s="164"/>
      <c r="BR74" s="164"/>
      <c r="BS74" s="164"/>
      <c r="BT74" s="164"/>
      <c r="BU74" s="164"/>
      <c r="BV74" s="164"/>
      <c r="BW74" s="164"/>
      <c r="BX74" s="164"/>
      <c r="BY74" s="164"/>
      <c r="BZ74" s="164"/>
      <c r="CA74" s="164"/>
      <c r="CB74" s="164"/>
      <c r="CC74" s="164"/>
      <c r="CD74" s="164"/>
      <c r="CE74" s="164"/>
      <c r="CF74" s="164"/>
      <c r="CG74" s="164"/>
      <c r="CH74" s="164"/>
      <c r="CI74" s="164"/>
      <c r="CJ74" s="164"/>
      <c r="CK74" s="164"/>
      <c r="CL74" s="164"/>
      <c r="CM74" s="164"/>
      <c r="CN74" s="164"/>
      <c r="CO74" s="164"/>
      <c r="CP74" s="164"/>
      <c r="CQ74" s="164"/>
    </row>
    <row r="75" spans="1:95" s="556" customFormat="1" ht="33.6" customHeight="1">
      <c r="A75" s="554">
        <f t="shared" si="3"/>
        <v>29</v>
      </c>
      <c r="B75" s="581" t="s">
        <v>784</v>
      </c>
      <c r="C75" s="666" t="s">
        <v>802</v>
      </c>
      <c r="D75" s="666"/>
      <c r="E75" s="666"/>
      <c r="F75" s="398" t="s">
        <v>748</v>
      </c>
      <c r="G75" s="566">
        <v>0</v>
      </c>
      <c r="H75" s="568">
        <v>0</v>
      </c>
      <c r="I75" s="571">
        <f t="shared" si="2"/>
        <v>0</v>
      </c>
      <c r="J75" s="555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64"/>
      <c r="BH75" s="164"/>
      <c r="BI75" s="164"/>
      <c r="BJ75" s="164"/>
      <c r="BK75" s="164"/>
      <c r="BL75" s="164"/>
      <c r="BM75" s="164"/>
      <c r="BN75" s="164"/>
      <c r="BO75" s="164"/>
      <c r="BP75" s="164"/>
      <c r="BQ75" s="164"/>
      <c r="BR75" s="164"/>
      <c r="BS75" s="164"/>
      <c r="BT75" s="164"/>
      <c r="BU75" s="164"/>
      <c r="BV75" s="164"/>
      <c r="BW75" s="164"/>
      <c r="BX75" s="164"/>
      <c r="BY75" s="164"/>
      <c r="BZ75" s="164"/>
      <c r="CA75" s="164"/>
      <c r="CB75" s="164"/>
      <c r="CC75" s="164"/>
      <c r="CD75" s="164"/>
      <c r="CE75" s="164"/>
      <c r="CF75" s="164"/>
      <c r="CG75" s="164"/>
      <c r="CH75" s="164"/>
      <c r="CI75" s="164"/>
      <c r="CJ75" s="164"/>
      <c r="CK75" s="164"/>
      <c r="CL75" s="164"/>
      <c r="CM75" s="164"/>
      <c r="CN75" s="164"/>
      <c r="CO75" s="164"/>
      <c r="CP75" s="164"/>
      <c r="CQ75" s="164"/>
    </row>
    <row r="76" spans="1:95" s="556" customFormat="1" ht="39.6" customHeight="1">
      <c r="A76" s="554">
        <f t="shared" si="3"/>
        <v>30</v>
      </c>
      <c r="B76" s="581" t="s">
        <v>784</v>
      </c>
      <c r="C76" s="666" t="s">
        <v>801</v>
      </c>
      <c r="D76" s="666"/>
      <c r="E76" s="666"/>
      <c r="F76" s="398" t="s">
        <v>748</v>
      </c>
      <c r="G76" s="566">
        <v>7</v>
      </c>
      <c r="H76" s="568">
        <v>0</v>
      </c>
      <c r="I76" s="571">
        <f t="shared" si="2"/>
        <v>7</v>
      </c>
      <c r="J76" s="563" t="s">
        <v>787</v>
      </c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</row>
    <row r="77" spans="1:95" s="556" customFormat="1" ht="33.6" customHeight="1">
      <c r="A77" s="554">
        <f t="shared" si="3"/>
        <v>31</v>
      </c>
      <c r="B77" s="581" t="s">
        <v>785</v>
      </c>
      <c r="C77" s="666" t="s">
        <v>767</v>
      </c>
      <c r="D77" s="666"/>
      <c r="E77" s="666"/>
      <c r="F77" s="398" t="s">
        <v>748</v>
      </c>
      <c r="G77" s="566">
        <v>127</v>
      </c>
      <c r="H77" s="568">
        <v>127</v>
      </c>
      <c r="I77" s="571">
        <f t="shared" si="2"/>
        <v>0</v>
      </c>
      <c r="J77" s="555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4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64"/>
      <c r="CC77" s="164"/>
      <c r="CD77" s="164"/>
      <c r="CE77" s="164"/>
      <c r="CF77" s="164"/>
      <c r="CG77" s="164"/>
      <c r="CH77" s="164"/>
      <c r="CI77" s="164"/>
      <c r="CJ77" s="164"/>
      <c r="CK77" s="164"/>
      <c r="CL77" s="164"/>
      <c r="CM77" s="164"/>
      <c r="CN77" s="164"/>
      <c r="CO77" s="164"/>
      <c r="CP77" s="164"/>
      <c r="CQ77" s="164"/>
    </row>
    <row r="78" spans="1:95" s="556" customFormat="1" ht="33.6" customHeight="1">
      <c r="A78" s="554">
        <f t="shared" si="3"/>
        <v>32</v>
      </c>
      <c r="B78" s="581" t="s">
        <v>785</v>
      </c>
      <c r="C78" s="666" t="s">
        <v>768</v>
      </c>
      <c r="D78" s="666"/>
      <c r="E78" s="666"/>
      <c r="F78" s="398" t="s">
        <v>748</v>
      </c>
      <c r="G78" s="566">
        <v>127</v>
      </c>
      <c r="H78" s="568">
        <v>127</v>
      </c>
      <c r="I78" s="571">
        <f t="shared" si="2"/>
        <v>0</v>
      </c>
      <c r="J78" s="555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  <c r="BG78" s="164"/>
      <c r="BH78" s="164"/>
      <c r="BI78" s="164"/>
      <c r="BJ78" s="164"/>
      <c r="BK78" s="164"/>
      <c r="BL78" s="164"/>
      <c r="BM78" s="164"/>
      <c r="BN78" s="164"/>
      <c r="BO78" s="164"/>
      <c r="BP78" s="164"/>
      <c r="BQ78" s="164"/>
      <c r="BR78" s="164"/>
      <c r="BS78" s="164"/>
      <c r="BT78" s="164"/>
      <c r="BU78" s="164"/>
      <c r="BV78" s="164"/>
      <c r="BW78" s="164"/>
      <c r="BX78" s="164"/>
      <c r="BY78" s="164"/>
      <c r="BZ78" s="164"/>
      <c r="CA78" s="164"/>
      <c r="CB78" s="164"/>
      <c r="CC78" s="164"/>
      <c r="CD78" s="164"/>
      <c r="CE78" s="164"/>
      <c r="CF78" s="164"/>
      <c r="CG78" s="164"/>
      <c r="CH78" s="164"/>
      <c r="CI78" s="164"/>
      <c r="CJ78" s="164"/>
      <c r="CK78" s="164"/>
      <c r="CL78" s="164"/>
      <c r="CM78" s="164"/>
      <c r="CN78" s="164"/>
      <c r="CO78" s="164"/>
      <c r="CP78" s="164"/>
      <c r="CQ78" s="164"/>
    </row>
    <row r="79" spans="1:95" s="556" customFormat="1" ht="33.6" customHeight="1">
      <c r="A79" s="554">
        <f t="shared" si="3"/>
        <v>33</v>
      </c>
      <c r="B79" s="581" t="s">
        <v>785</v>
      </c>
      <c r="C79" s="666" t="s">
        <v>769</v>
      </c>
      <c r="D79" s="666"/>
      <c r="E79" s="666"/>
      <c r="F79" s="398" t="s">
        <v>749</v>
      </c>
      <c r="G79" s="566">
        <v>254</v>
      </c>
      <c r="H79" s="568">
        <v>254</v>
      </c>
      <c r="I79" s="571">
        <f t="shared" si="2"/>
        <v>0</v>
      </c>
      <c r="J79" s="555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  <c r="BH79" s="164"/>
      <c r="BI79" s="164"/>
      <c r="BJ79" s="164"/>
      <c r="BK79" s="164"/>
      <c r="BL79" s="164"/>
      <c r="BM79" s="164"/>
      <c r="BN79" s="164"/>
      <c r="BO79" s="164"/>
      <c r="BP79" s="164"/>
      <c r="BQ79" s="164"/>
      <c r="BR79" s="164"/>
      <c r="BS79" s="164"/>
      <c r="BT79" s="164"/>
      <c r="BU79" s="164"/>
      <c r="BV79" s="164"/>
      <c r="BW79" s="164"/>
      <c r="BX79" s="164"/>
      <c r="BY79" s="164"/>
      <c r="BZ79" s="164"/>
      <c r="CA79" s="164"/>
      <c r="CB79" s="164"/>
      <c r="CC79" s="164"/>
      <c r="CD79" s="164"/>
      <c r="CE79" s="164"/>
      <c r="CF79" s="164"/>
      <c r="CG79" s="164"/>
      <c r="CH79" s="164"/>
      <c r="CI79" s="164"/>
      <c r="CJ79" s="164"/>
      <c r="CK79" s="164"/>
      <c r="CL79" s="164"/>
      <c r="CM79" s="164"/>
      <c r="CN79" s="164"/>
      <c r="CO79" s="164"/>
      <c r="CP79" s="164"/>
      <c r="CQ79" s="164"/>
    </row>
    <row r="80" spans="1:95" s="556" customFormat="1" ht="33.6" customHeight="1">
      <c r="A80" s="554">
        <f t="shared" si="3"/>
        <v>34</v>
      </c>
      <c r="B80" s="581" t="s">
        <v>785</v>
      </c>
      <c r="C80" s="666" t="s">
        <v>770</v>
      </c>
      <c r="D80" s="666"/>
      <c r="E80" s="666"/>
      <c r="F80" s="398" t="s">
        <v>749</v>
      </c>
      <c r="G80" s="566">
        <v>127</v>
      </c>
      <c r="H80" s="568">
        <v>127</v>
      </c>
      <c r="I80" s="571">
        <f t="shared" si="2"/>
        <v>0</v>
      </c>
      <c r="J80" s="555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4"/>
      <c r="BI80" s="164"/>
      <c r="BJ80" s="164"/>
      <c r="BK80" s="164"/>
      <c r="BL80" s="164"/>
      <c r="BM80" s="164"/>
      <c r="BN80" s="164"/>
      <c r="BO80" s="164"/>
      <c r="BP80" s="164"/>
      <c r="BQ80" s="164"/>
      <c r="BR80" s="164"/>
      <c r="BS80" s="164"/>
      <c r="BT80" s="164"/>
      <c r="BU80" s="164"/>
      <c r="BV80" s="164"/>
      <c r="BW80" s="164"/>
      <c r="BX80" s="164"/>
      <c r="BY80" s="164"/>
      <c r="BZ80" s="164"/>
      <c r="CA80" s="164"/>
      <c r="CB80" s="164"/>
      <c r="CC80" s="164"/>
      <c r="CD80" s="164"/>
      <c r="CE80" s="164"/>
      <c r="CF80" s="164"/>
      <c r="CG80" s="164"/>
      <c r="CH80" s="164"/>
      <c r="CI80" s="164"/>
      <c r="CJ80" s="164"/>
      <c r="CK80" s="164"/>
      <c r="CL80" s="164"/>
      <c r="CM80" s="164"/>
      <c r="CN80" s="164"/>
      <c r="CO80" s="164"/>
      <c r="CP80" s="164"/>
      <c r="CQ80" s="164"/>
    </row>
    <row r="81" spans="1:95" s="556" customFormat="1" ht="33.6" customHeight="1">
      <c r="A81" s="554">
        <f t="shared" si="3"/>
        <v>35</v>
      </c>
      <c r="B81" s="581" t="s">
        <v>785</v>
      </c>
      <c r="C81" s="666" t="s">
        <v>771</v>
      </c>
      <c r="D81" s="666"/>
      <c r="E81" s="666"/>
      <c r="F81" s="398" t="s">
        <v>749</v>
      </c>
      <c r="G81" s="566">
        <v>127</v>
      </c>
      <c r="H81" s="568">
        <v>127</v>
      </c>
      <c r="I81" s="571">
        <f t="shared" si="2"/>
        <v>0</v>
      </c>
      <c r="J81" s="555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  <c r="BG81" s="164"/>
      <c r="BH81" s="164"/>
      <c r="BI81" s="164"/>
      <c r="BJ81" s="164"/>
      <c r="BK81" s="164"/>
      <c r="BL81" s="164"/>
      <c r="BM81" s="164"/>
      <c r="BN81" s="164"/>
      <c r="BO81" s="164"/>
      <c r="BP81" s="164"/>
      <c r="BQ81" s="164"/>
      <c r="BR81" s="164"/>
      <c r="BS81" s="164"/>
      <c r="BT81" s="164"/>
      <c r="BU81" s="164"/>
      <c r="BV81" s="164"/>
      <c r="BW81" s="164"/>
      <c r="BX81" s="164"/>
      <c r="BY81" s="164"/>
      <c r="BZ81" s="164"/>
      <c r="CA81" s="164"/>
      <c r="CB81" s="164"/>
      <c r="CC81" s="164"/>
      <c r="CD81" s="164"/>
      <c r="CE81" s="164"/>
      <c r="CF81" s="164"/>
      <c r="CG81" s="164"/>
      <c r="CH81" s="164"/>
      <c r="CI81" s="164"/>
      <c r="CJ81" s="164"/>
      <c r="CK81" s="164"/>
      <c r="CL81" s="164"/>
      <c r="CM81" s="164"/>
      <c r="CN81" s="164"/>
      <c r="CO81" s="164"/>
      <c r="CP81" s="164"/>
      <c r="CQ81" s="164"/>
    </row>
    <row r="82" spans="1:95" s="556" customFormat="1" ht="33.6" customHeight="1" thickBot="1">
      <c r="A82" s="558">
        <f t="shared" ref="A52:A82" si="4">A81+1</f>
        <v>36</v>
      </c>
      <c r="B82" s="582" t="s">
        <v>785</v>
      </c>
      <c r="C82" s="671" t="s">
        <v>772</v>
      </c>
      <c r="D82" s="671"/>
      <c r="E82" s="671"/>
      <c r="F82" s="547" t="s">
        <v>749</v>
      </c>
      <c r="G82" s="569">
        <v>176</v>
      </c>
      <c r="H82" s="570">
        <v>176</v>
      </c>
      <c r="I82" s="574">
        <f t="shared" si="2"/>
        <v>0</v>
      </c>
      <c r="J82" s="559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4"/>
      <c r="BW82" s="164"/>
      <c r="BX82" s="164"/>
      <c r="BY82" s="164"/>
      <c r="BZ82" s="164"/>
      <c r="CA82" s="164"/>
      <c r="CB82" s="164"/>
      <c r="CC82" s="164"/>
      <c r="CD82" s="164"/>
      <c r="CE82" s="164"/>
      <c r="CF82" s="164"/>
      <c r="CG82" s="164"/>
      <c r="CH82" s="164"/>
      <c r="CI82" s="164"/>
      <c r="CJ82" s="164"/>
      <c r="CK82" s="164"/>
      <c r="CL82" s="164"/>
      <c r="CM82" s="164"/>
      <c r="CN82" s="164"/>
      <c r="CO82" s="164"/>
      <c r="CP82" s="164"/>
      <c r="CQ82" s="164"/>
    </row>
    <row r="83" spans="1:95" s="556" customFormat="1">
      <c r="B83" s="560"/>
      <c r="C83" s="561"/>
      <c r="D83" s="562"/>
      <c r="E83" s="562"/>
      <c r="F83" s="562"/>
      <c r="G83" s="562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  <c r="CB83" s="164"/>
      <c r="CC83" s="164"/>
      <c r="CD83" s="164"/>
      <c r="CE83" s="164"/>
      <c r="CF83" s="164"/>
      <c r="CG83" s="164"/>
      <c r="CH83" s="164"/>
      <c r="CI83" s="164"/>
      <c r="CJ83" s="164"/>
      <c r="CK83" s="164"/>
      <c r="CL83" s="164"/>
      <c r="CM83" s="164"/>
      <c r="CN83" s="164"/>
      <c r="CO83" s="164"/>
      <c r="CP83" s="164"/>
      <c r="CQ83" s="164"/>
    </row>
  </sheetData>
  <mergeCells count="84">
    <mergeCell ref="D36:E36"/>
    <mergeCell ref="F36:G36"/>
    <mergeCell ref="H36:I36"/>
    <mergeCell ref="J36:K36"/>
    <mergeCell ref="C69:E69"/>
    <mergeCell ref="C68:E68"/>
    <mergeCell ref="C67:E67"/>
    <mergeCell ref="C77:E77"/>
    <mergeCell ref="C82:E82"/>
    <mergeCell ref="C81:E81"/>
    <mergeCell ref="C80:E80"/>
    <mergeCell ref="C79:E79"/>
    <mergeCell ref="C78:E78"/>
    <mergeCell ref="C73:E73"/>
    <mergeCell ref="C72:E72"/>
    <mergeCell ref="C76:E76"/>
    <mergeCell ref="C75:E75"/>
    <mergeCell ref="C74:E74"/>
    <mergeCell ref="C71:E71"/>
    <mergeCell ref="C70:E70"/>
    <mergeCell ref="C60:E60"/>
    <mergeCell ref="C59:E59"/>
    <mergeCell ref="C58:E58"/>
    <mergeCell ref="C57:E57"/>
    <mergeCell ref="C56:E56"/>
    <mergeCell ref="C66:E66"/>
    <mergeCell ref="C65:E65"/>
    <mergeCell ref="C46:E46"/>
    <mergeCell ref="C47:E47"/>
    <mergeCell ref="C52:E52"/>
    <mergeCell ref="C51:E51"/>
    <mergeCell ref="C50:E50"/>
    <mergeCell ref="C49:E49"/>
    <mergeCell ref="C48:E48"/>
    <mergeCell ref="C55:E55"/>
    <mergeCell ref="C54:E54"/>
    <mergeCell ref="C53:E53"/>
    <mergeCell ref="C64:E64"/>
    <mergeCell ref="C63:E63"/>
    <mergeCell ref="C62:E62"/>
    <mergeCell ref="C61:E61"/>
    <mergeCell ref="A1:A4"/>
    <mergeCell ref="C2:E2"/>
    <mergeCell ref="C3:E3"/>
    <mergeCell ref="C4:E4"/>
    <mergeCell ref="A19:O19"/>
    <mergeCell ref="A8:L8"/>
    <mergeCell ref="M40:O40"/>
    <mergeCell ref="M15:N15"/>
    <mergeCell ref="A14:N14"/>
    <mergeCell ref="F30:G30"/>
    <mergeCell ref="M16:N16"/>
    <mergeCell ref="M17:N17"/>
    <mergeCell ref="D30:E30"/>
    <mergeCell ref="F28:G28"/>
    <mergeCell ref="D27:E27"/>
    <mergeCell ref="N25:O25"/>
    <mergeCell ref="H28:I28"/>
    <mergeCell ref="H27:I27"/>
    <mergeCell ref="B39:G39"/>
    <mergeCell ref="F27:G27"/>
    <mergeCell ref="B40:J40"/>
    <mergeCell ref="D28:E28"/>
    <mergeCell ref="D29:E29"/>
    <mergeCell ref="F29:G29"/>
    <mergeCell ref="H30:I30"/>
    <mergeCell ref="H29:I29"/>
    <mergeCell ref="A32:K32"/>
    <mergeCell ref="A26:I26"/>
    <mergeCell ref="A45:J45"/>
    <mergeCell ref="B41:J41"/>
    <mergeCell ref="B42:J42"/>
    <mergeCell ref="D33:E33"/>
    <mergeCell ref="F33:G33"/>
    <mergeCell ref="H33:I33"/>
    <mergeCell ref="D34:E34"/>
    <mergeCell ref="F34:G34"/>
    <mergeCell ref="H34:I34"/>
    <mergeCell ref="D35:E35"/>
    <mergeCell ref="F35:G35"/>
    <mergeCell ref="H35:I35"/>
    <mergeCell ref="J33:K33"/>
    <mergeCell ref="J34:K34"/>
    <mergeCell ref="J35:K35"/>
  </mergeCells>
  <phoneticPr fontId="93" type="noConversion"/>
  <conditionalFormatting sqref="D37:D38 C10:K11 D44 D83:D155">
    <cfRule type="cellIs" dxfId="43" priority="6" stopIfTrue="1" operator="greaterThan">
      <formula>600</formula>
    </cfRule>
  </conditionalFormatting>
  <conditionalFormatting sqref="D13">
    <cfRule type="cellIs" dxfId="42" priority="7" stopIfTrue="1" operator="greaterThan">
      <formula>600</formula>
    </cfRule>
  </conditionalFormatting>
  <conditionalFormatting sqref="D16:D18">
    <cfRule type="cellIs" dxfId="41" priority="3" stopIfTrue="1" operator="greaterThan">
      <formula>600</formula>
    </cfRule>
  </conditionalFormatting>
  <conditionalFormatting sqref="D25">
    <cfRule type="cellIs" dxfId="40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79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5" bestFit="1" customWidth="1"/>
  </cols>
  <sheetData>
    <row r="6" spans="1:27">
      <c r="A6" s="812" t="s">
        <v>234</v>
      </c>
      <c r="B6" s="812"/>
      <c r="C6" s="812"/>
      <c r="D6" s="812"/>
      <c r="E6" s="812"/>
      <c r="F6" s="812"/>
    </row>
    <row r="7" spans="1:27" ht="15" thickBot="1"/>
    <row r="8" spans="1:27" ht="15" customHeight="1">
      <c r="A8" s="813" t="s">
        <v>12</v>
      </c>
      <c r="B8" s="815" t="s">
        <v>13</v>
      </c>
      <c r="C8" s="817" t="s">
        <v>14</v>
      </c>
      <c r="D8" s="819" t="s">
        <v>15</v>
      </c>
    </row>
    <row r="9" spans="1:27" ht="15" thickBot="1">
      <c r="A9" s="814"/>
      <c r="B9" s="816"/>
      <c r="C9" s="818"/>
      <c r="D9" s="820"/>
    </row>
    <row r="10" spans="1:27" ht="19.2" customHeight="1" thickBot="1">
      <c r="A10" s="5">
        <v>1</v>
      </c>
      <c r="B10" s="58" t="s">
        <v>23</v>
      </c>
      <c r="C10" s="200" t="s">
        <v>472</v>
      </c>
      <c r="D10" s="417">
        <v>249.63499999999999</v>
      </c>
      <c r="E10" s="70" t="s">
        <v>224</v>
      </c>
      <c r="F10" s="809"/>
      <c r="G10" s="809"/>
      <c r="H10" s="809"/>
      <c r="I10" s="809"/>
      <c r="J10" s="809"/>
      <c r="K10" s="810"/>
      <c r="L10" s="810"/>
      <c r="M10" s="810"/>
      <c r="N10" s="810"/>
      <c r="O10" s="810"/>
      <c r="P10" s="810"/>
      <c r="Q10" s="810"/>
      <c r="R10" s="810"/>
      <c r="S10" s="811"/>
    </row>
    <row r="11" spans="1:27" ht="19.2" customHeight="1">
      <c r="A11" s="1"/>
      <c r="B11" s="59"/>
      <c r="C11" s="200"/>
      <c r="D11" s="417"/>
      <c r="F11" s="76" t="s">
        <v>229</v>
      </c>
      <c r="G11" s="76" t="s">
        <v>230</v>
      </c>
      <c r="H11" s="76" t="s">
        <v>231</v>
      </c>
      <c r="I11" s="76" t="s">
        <v>232</v>
      </c>
      <c r="J11" s="76" t="s">
        <v>233</v>
      </c>
      <c r="K11" s="76" t="s">
        <v>0</v>
      </c>
      <c r="L11" s="76" t="s">
        <v>227</v>
      </c>
      <c r="M11" s="76" t="s">
        <v>7</v>
      </c>
      <c r="N11" s="76" t="s">
        <v>228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0" t="s">
        <v>510</v>
      </c>
      <c r="D12" s="417">
        <v>425</v>
      </c>
      <c r="E12" s="365" t="s">
        <v>583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88"/>
    </row>
    <row r="13" spans="1:27" ht="16.2" thickBot="1">
      <c r="A13" s="1"/>
      <c r="B13" s="59"/>
      <c r="C13" s="200"/>
      <c r="D13" s="417"/>
      <c r="E13" s="365" t="s">
        <v>584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88"/>
      <c r="U13" s="6">
        <v>113</v>
      </c>
      <c r="V13" s="60" t="s">
        <v>54</v>
      </c>
      <c r="W13" s="281" t="s">
        <v>472</v>
      </c>
      <c r="Y13" s="200" t="s">
        <v>520</v>
      </c>
      <c r="Z13" s="200" t="s">
        <v>469</v>
      </c>
      <c r="AA13" s="350">
        <v>73.125</v>
      </c>
    </row>
    <row r="14" spans="1:27" ht="15.6">
      <c r="A14" s="1">
        <v>3</v>
      </c>
      <c r="B14" s="59" t="s">
        <v>117</v>
      </c>
      <c r="C14" s="187" t="s">
        <v>458</v>
      </c>
      <c r="D14" s="417">
        <v>425</v>
      </c>
      <c r="E14" s="365" t="s">
        <v>585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88"/>
      <c r="U14" s="6"/>
      <c r="V14" s="59"/>
      <c r="W14" s="59"/>
      <c r="Y14" s="200"/>
      <c r="Z14" s="200"/>
      <c r="AA14" s="350"/>
    </row>
    <row r="15" spans="1:27" ht="15.6">
      <c r="A15" s="1"/>
      <c r="B15" s="59"/>
      <c r="C15" s="200"/>
      <c r="D15" s="417"/>
      <c r="E15" s="365" t="s">
        <v>586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88"/>
      <c r="U15" s="6">
        <f>U13+1</f>
        <v>114</v>
      </c>
      <c r="V15" s="59" t="s">
        <v>186</v>
      </c>
      <c r="W15" s="59" t="s">
        <v>456</v>
      </c>
      <c r="Y15" s="200" t="s">
        <v>186</v>
      </c>
      <c r="Z15" s="200" t="s">
        <v>456</v>
      </c>
      <c r="AA15" s="350">
        <v>71.430000000000007</v>
      </c>
    </row>
    <row r="16" spans="1:27" ht="15.6">
      <c r="A16" s="1">
        <v>4</v>
      </c>
      <c r="B16" s="59" t="s">
        <v>118</v>
      </c>
      <c r="C16" s="187" t="s">
        <v>466</v>
      </c>
      <c r="D16" s="417">
        <v>390</v>
      </c>
      <c r="E16" s="365" t="s">
        <v>587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88"/>
      <c r="U16" s="6"/>
      <c r="V16" s="59"/>
      <c r="W16" s="59"/>
      <c r="Y16" s="200"/>
      <c r="Z16" s="200"/>
      <c r="AA16" s="350"/>
    </row>
    <row r="17" spans="1:27" ht="15.6">
      <c r="A17" s="1"/>
      <c r="B17" s="59"/>
      <c r="C17" s="200"/>
      <c r="D17" s="417"/>
      <c r="E17" s="365" t="s">
        <v>588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88"/>
      <c r="U17" s="6">
        <f>U15+1</f>
        <v>115</v>
      </c>
      <c r="V17" s="59" t="s">
        <v>187</v>
      </c>
      <c r="W17" s="59" t="s">
        <v>466</v>
      </c>
      <c r="Y17" s="200" t="s">
        <v>187</v>
      </c>
      <c r="Z17" s="200" t="s">
        <v>456</v>
      </c>
      <c r="AA17" s="350">
        <v>71.430000000000007</v>
      </c>
    </row>
    <row r="18" spans="1:27" ht="16.2" thickBot="1">
      <c r="A18" s="1">
        <v>5</v>
      </c>
      <c r="B18" s="59" t="s">
        <v>119</v>
      </c>
      <c r="C18" s="187" t="s">
        <v>459</v>
      </c>
      <c r="D18" s="417">
        <v>265</v>
      </c>
      <c r="E18" s="365" t="s">
        <v>589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88"/>
      <c r="U18" s="6"/>
      <c r="V18" s="59"/>
      <c r="W18" s="59"/>
      <c r="Y18" s="200"/>
      <c r="Z18" s="200"/>
      <c r="AA18" s="350"/>
    </row>
    <row r="19" spans="1:27" ht="16.2" thickBot="1">
      <c r="A19" s="1"/>
      <c r="B19" s="59"/>
      <c r="C19" s="200"/>
      <c r="D19" s="417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188</v>
      </c>
      <c r="W19" s="59" t="s">
        <v>456</v>
      </c>
      <c r="Y19" s="200" t="s">
        <v>188</v>
      </c>
      <c r="Z19" s="200" t="s">
        <v>458</v>
      </c>
      <c r="AA19" s="350">
        <v>68.430000000000007</v>
      </c>
    </row>
    <row r="20" spans="1:27" ht="15">
      <c r="A20" s="1">
        <v>6</v>
      </c>
      <c r="B20" s="59" t="s">
        <v>120</v>
      </c>
      <c r="C20" s="187" t="s">
        <v>457</v>
      </c>
      <c r="D20" s="417">
        <v>510</v>
      </c>
      <c r="U20" s="6"/>
      <c r="V20" s="59"/>
      <c r="W20" s="59"/>
      <c r="Y20" s="200"/>
      <c r="Z20" s="200"/>
      <c r="AA20" s="350"/>
    </row>
    <row r="21" spans="1:27" ht="15">
      <c r="A21" s="1"/>
      <c r="B21" s="59"/>
      <c r="C21" s="200"/>
      <c r="D21" s="417"/>
      <c r="U21" s="6">
        <f>U19+1</f>
        <v>117</v>
      </c>
      <c r="V21" s="59" t="s">
        <v>189</v>
      </c>
      <c r="W21" s="59" t="s">
        <v>457</v>
      </c>
      <c r="Y21" s="200" t="s">
        <v>554</v>
      </c>
      <c r="Z21" s="200" t="s">
        <v>555</v>
      </c>
      <c r="AA21" s="350">
        <v>76.525000000000006</v>
      </c>
    </row>
    <row r="22" spans="1:27" ht="15">
      <c r="A22" s="1">
        <v>7</v>
      </c>
      <c r="B22" s="59" t="s">
        <v>121</v>
      </c>
      <c r="C22" s="200" t="s">
        <v>461</v>
      </c>
      <c r="D22" s="417">
        <v>380</v>
      </c>
      <c r="U22" s="6"/>
      <c r="V22" s="59"/>
      <c r="W22" s="59"/>
      <c r="Y22" s="200"/>
      <c r="Z22" s="200"/>
      <c r="AA22" s="350"/>
    </row>
    <row r="23" spans="1:27" ht="15">
      <c r="A23" s="1"/>
      <c r="B23" s="59"/>
      <c r="C23" s="200"/>
      <c r="D23" s="417"/>
      <c r="U23" s="6">
        <f>U21+1</f>
        <v>118</v>
      </c>
      <c r="V23" s="60" t="s">
        <v>190</v>
      </c>
      <c r="W23" s="60" t="s">
        <v>511</v>
      </c>
      <c r="Y23" s="200" t="s">
        <v>556</v>
      </c>
      <c r="Z23" s="200" t="s">
        <v>555</v>
      </c>
      <c r="AA23" s="350">
        <v>76.525000000000006</v>
      </c>
    </row>
    <row r="24" spans="1:27" ht="15">
      <c r="A24" s="1">
        <v>8</v>
      </c>
      <c r="B24" s="59" t="s">
        <v>122</v>
      </c>
      <c r="C24" s="200" t="s">
        <v>461</v>
      </c>
      <c r="D24" s="417">
        <v>420</v>
      </c>
      <c r="U24" s="6"/>
      <c r="V24" s="59"/>
      <c r="W24" s="59"/>
      <c r="Y24" s="200"/>
      <c r="Z24" s="200"/>
      <c r="AA24" s="350"/>
    </row>
    <row r="25" spans="1:27" ht="15.6" thickBot="1">
      <c r="A25" s="1"/>
      <c r="B25" s="59"/>
      <c r="C25" s="200"/>
      <c r="D25" s="417"/>
      <c r="U25" s="6">
        <f>U23+1</f>
        <v>119</v>
      </c>
      <c r="V25" s="59" t="s">
        <v>191</v>
      </c>
      <c r="W25" s="59" t="s">
        <v>509</v>
      </c>
      <c r="Y25" s="200" t="s">
        <v>557</v>
      </c>
      <c r="Z25" s="200" t="s">
        <v>458</v>
      </c>
      <c r="AA25" s="350">
        <v>68.430000000000007</v>
      </c>
    </row>
    <row r="26" spans="1:27" ht="16.2" thickBot="1">
      <c r="A26" s="1">
        <v>9</v>
      </c>
      <c r="B26" s="59" t="s">
        <v>123</v>
      </c>
      <c r="C26" s="187" t="s">
        <v>458</v>
      </c>
      <c r="D26" s="417">
        <v>335</v>
      </c>
      <c r="F26" s="809"/>
      <c r="G26" s="809"/>
      <c r="H26" s="809"/>
      <c r="I26" s="809"/>
      <c r="J26" s="809"/>
      <c r="K26" s="810"/>
      <c r="L26" s="810"/>
      <c r="M26" s="810"/>
      <c r="N26" s="810"/>
      <c r="O26" s="810"/>
      <c r="P26" s="810"/>
      <c r="Q26" s="810"/>
      <c r="R26" s="810"/>
      <c r="S26" s="811"/>
      <c r="U26" s="6"/>
      <c r="V26" s="59"/>
      <c r="W26" s="59"/>
      <c r="Y26" s="200"/>
      <c r="Z26" s="200"/>
      <c r="AA26" s="350"/>
    </row>
    <row r="27" spans="1:27" ht="15.6">
      <c r="A27" s="1"/>
      <c r="B27" s="59"/>
      <c r="C27" s="200"/>
      <c r="D27" s="417"/>
      <c r="F27" s="76" t="s">
        <v>229</v>
      </c>
      <c r="G27" s="76" t="s">
        <v>230</v>
      </c>
      <c r="H27" s="76" t="s">
        <v>231</v>
      </c>
      <c r="I27" s="76" t="s">
        <v>232</v>
      </c>
      <c r="J27" s="76" t="s">
        <v>233</v>
      </c>
      <c r="K27" s="76" t="s">
        <v>0</v>
      </c>
      <c r="L27" s="76" t="s">
        <v>227</v>
      </c>
      <c r="M27" s="76" t="s">
        <v>7</v>
      </c>
      <c r="N27" s="76" t="s">
        <v>228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192</v>
      </c>
      <c r="W27" s="60" t="s">
        <v>467</v>
      </c>
      <c r="Y27" s="200" t="s">
        <v>558</v>
      </c>
      <c r="Z27" s="200" t="s">
        <v>463</v>
      </c>
      <c r="AA27" s="350">
        <v>70.125</v>
      </c>
    </row>
    <row r="28" spans="1:27" ht="15.6">
      <c r="A28" s="1">
        <v>10</v>
      </c>
      <c r="B28" s="59" t="s">
        <v>124</v>
      </c>
      <c r="C28" s="187" t="s">
        <v>458</v>
      </c>
      <c r="D28" s="417">
        <v>345</v>
      </c>
      <c r="E28" s="365" t="s">
        <v>583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0"/>
      <c r="Z28" s="200"/>
      <c r="AA28" s="350"/>
    </row>
    <row r="29" spans="1:27" ht="15.6">
      <c r="A29" s="1"/>
      <c r="B29" s="59"/>
      <c r="C29" s="200"/>
      <c r="D29" s="417"/>
      <c r="E29" s="365" t="s">
        <v>584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193</v>
      </c>
      <c r="W29" s="60" t="s">
        <v>512</v>
      </c>
      <c r="Y29" s="200" t="s">
        <v>559</v>
      </c>
      <c r="Z29" s="200" t="s">
        <v>466</v>
      </c>
      <c r="AA29" s="350">
        <v>77.430000000000007</v>
      </c>
    </row>
    <row r="30" spans="1:27" ht="15.6">
      <c r="A30" s="1">
        <v>11</v>
      </c>
      <c r="B30" s="59" t="s">
        <v>125</v>
      </c>
      <c r="C30" s="187" t="s">
        <v>458</v>
      </c>
      <c r="D30" s="417">
        <v>365</v>
      </c>
      <c r="E30" s="365" t="s">
        <v>585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0"/>
      <c r="Z30" s="200"/>
      <c r="AA30" s="350"/>
    </row>
    <row r="31" spans="1:27" ht="15.6">
      <c r="A31" s="1"/>
      <c r="B31" s="59"/>
      <c r="C31" s="200"/>
      <c r="D31" s="417"/>
      <c r="E31" s="365" t="s">
        <v>586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0" t="s">
        <v>560</v>
      </c>
      <c r="Z31" s="200" t="s">
        <v>456</v>
      </c>
      <c r="AA31" s="350">
        <v>71.430000000000007</v>
      </c>
    </row>
    <row r="32" spans="1:27" ht="15.6">
      <c r="A32" s="1">
        <v>12</v>
      </c>
      <c r="B32" s="59" t="s">
        <v>126</v>
      </c>
      <c r="C32" s="187" t="s">
        <v>456</v>
      </c>
      <c r="D32" s="417">
        <v>356</v>
      </c>
      <c r="E32" s="365" t="s">
        <v>587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0"/>
      <c r="Z32" s="200"/>
      <c r="AA32" s="350"/>
    </row>
    <row r="33" spans="1:27" ht="15.6">
      <c r="A33" s="1"/>
      <c r="B33" s="59"/>
      <c r="C33" s="200"/>
      <c r="D33" s="417"/>
      <c r="E33" s="365" t="s">
        <v>588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0" t="s">
        <v>561</v>
      </c>
      <c r="Z33" s="200" t="s">
        <v>456</v>
      </c>
      <c r="AA33" s="350">
        <v>71.430000000000007</v>
      </c>
    </row>
    <row r="34" spans="1:27" ht="16.2" thickBot="1">
      <c r="A34" s="1">
        <v>13</v>
      </c>
      <c r="B34" s="59" t="s">
        <v>127</v>
      </c>
      <c r="C34" s="187" t="s">
        <v>458</v>
      </c>
      <c r="D34" s="417">
        <v>332</v>
      </c>
      <c r="E34" s="365" t="s">
        <v>589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0"/>
      <c r="Z34" s="200"/>
      <c r="AA34" s="350"/>
    </row>
    <row r="35" spans="1:27" ht="16.2" thickBot="1">
      <c r="A35" s="1"/>
      <c r="B35" s="59"/>
      <c r="C35" s="200"/>
      <c r="D35" s="417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0" t="s">
        <v>562</v>
      </c>
      <c r="Z35" s="200" t="s">
        <v>509</v>
      </c>
      <c r="AA35" s="350">
        <v>69.930000000000007</v>
      </c>
    </row>
    <row r="36" spans="1:27" ht="15">
      <c r="A36" s="1">
        <v>14</v>
      </c>
      <c r="B36" s="59" t="s">
        <v>128</v>
      </c>
      <c r="C36" s="187" t="s">
        <v>456</v>
      </c>
      <c r="D36" s="417">
        <v>384.42399999999998</v>
      </c>
      <c r="U36" s="2"/>
      <c r="V36" s="2"/>
      <c r="Y36" s="200"/>
      <c r="Z36" s="200"/>
      <c r="AA36" s="350"/>
    </row>
    <row r="37" spans="1:27" ht="15">
      <c r="A37" s="1"/>
      <c r="B37" s="59"/>
      <c r="C37" s="59"/>
      <c r="D37" s="417"/>
      <c r="U37" s="2"/>
      <c r="V37" s="2"/>
      <c r="Y37" s="200" t="s">
        <v>563</v>
      </c>
      <c r="Z37" s="200" t="s">
        <v>564</v>
      </c>
      <c r="AA37" s="350">
        <v>76.525000000000006</v>
      </c>
    </row>
    <row r="38" spans="1:27" ht="15">
      <c r="A38" s="1">
        <v>15</v>
      </c>
      <c r="B38" s="60" t="s">
        <v>25</v>
      </c>
      <c r="C38" s="187" t="s">
        <v>455</v>
      </c>
      <c r="D38" s="416">
        <v>385</v>
      </c>
      <c r="U38" s="2"/>
      <c r="V38" s="2"/>
    </row>
    <row r="39" spans="1:27" ht="18">
      <c r="A39" s="1"/>
      <c r="B39" s="59"/>
      <c r="C39" s="187"/>
      <c r="D39" s="416"/>
      <c r="U39" s="2"/>
      <c r="V39" s="2"/>
      <c r="Y39" s="351" t="s">
        <v>565</v>
      </c>
      <c r="Z39" s="352" t="s">
        <v>566</v>
      </c>
    </row>
    <row r="40" spans="1:27" ht="18">
      <c r="A40" s="1">
        <v>16</v>
      </c>
      <c r="B40" s="59" t="s">
        <v>16</v>
      </c>
      <c r="C40" s="187" t="s">
        <v>456</v>
      </c>
      <c r="D40" s="416">
        <v>423</v>
      </c>
      <c r="U40" s="2"/>
      <c r="V40" s="2"/>
      <c r="Y40" s="353"/>
      <c r="Z40" s="354"/>
    </row>
    <row r="41" spans="1:27" ht="18">
      <c r="A41" s="1"/>
      <c r="B41" s="59"/>
      <c r="C41" s="187"/>
      <c r="D41" s="416"/>
      <c r="U41" s="2"/>
      <c r="V41" s="2"/>
      <c r="Y41" s="351" t="s">
        <v>567</v>
      </c>
      <c r="Z41" s="352" t="s">
        <v>566</v>
      </c>
    </row>
    <row r="42" spans="1:27" ht="15">
      <c r="A42" s="1">
        <v>17</v>
      </c>
      <c r="B42" s="59" t="s">
        <v>17</v>
      </c>
      <c r="C42" s="187" t="s">
        <v>456</v>
      </c>
      <c r="D42" s="416">
        <v>382</v>
      </c>
    </row>
    <row r="43" spans="1:27" ht="15">
      <c r="A43" s="1"/>
      <c r="B43" s="59"/>
      <c r="C43" s="187"/>
      <c r="D43" s="416"/>
    </row>
    <row r="44" spans="1:27" ht="15">
      <c r="A44" s="1">
        <v>18</v>
      </c>
      <c r="B44" s="59" t="s">
        <v>18</v>
      </c>
      <c r="C44" s="187" t="s">
        <v>456</v>
      </c>
      <c r="D44" s="416">
        <v>405</v>
      </c>
    </row>
    <row r="45" spans="1:27" ht="15">
      <c r="A45" s="1"/>
      <c r="B45" s="59"/>
      <c r="C45" s="187"/>
      <c r="D45" s="416"/>
    </row>
    <row r="46" spans="1:27" ht="15">
      <c r="A46" s="1">
        <v>19</v>
      </c>
      <c r="B46" s="59" t="s">
        <v>129</v>
      </c>
      <c r="C46" s="187" t="s">
        <v>457</v>
      </c>
      <c r="D46" s="416">
        <v>388.45800000000003</v>
      </c>
    </row>
    <row r="47" spans="1:27" ht="15">
      <c r="A47" s="1"/>
      <c r="B47" s="59"/>
      <c r="C47" s="187"/>
      <c r="D47" s="416"/>
    </row>
    <row r="48" spans="1:27" ht="15">
      <c r="A48" s="1">
        <v>20</v>
      </c>
      <c r="B48" s="60" t="s">
        <v>26</v>
      </c>
      <c r="C48" s="187" t="s">
        <v>455</v>
      </c>
      <c r="D48" s="416">
        <v>405</v>
      </c>
    </row>
    <row r="49" spans="1:4" ht="15">
      <c r="A49" s="1"/>
      <c r="B49" s="59"/>
      <c r="C49" s="187"/>
      <c r="D49" s="416"/>
    </row>
    <row r="50" spans="1:4" ht="15">
      <c r="A50" s="1">
        <v>21</v>
      </c>
      <c r="B50" s="59" t="s">
        <v>130</v>
      </c>
      <c r="C50" s="187" t="s">
        <v>457</v>
      </c>
      <c r="D50" s="416">
        <v>360</v>
      </c>
    </row>
    <row r="51" spans="1:4" ht="15">
      <c r="A51" s="1"/>
      <c r="B51" s="59"/>
      <c r="C51" s="187"/>
      <c r="D51" s="416"/>
    </row>
    <row r="52" spans="1:4" ht="15">
      <c r="A52" s="1">
        <v>22</v>
      </c>
      <c r="B52" s="59" t="s">
        <v>131</v>
      </c>
      <c r="C52" s="187" t="s">
        <v>457</v>
      </c>
      <c r="D52" s="416">
        <v>390</v>
      </c>
    </row>
    <row r="53" spans="1:4" ht="15">
      <c r="A53" s="1"/>
      <c r="B53" s="59"/>
      <c r="C53" s="187"/>
      <c r="D53" s="416"/>
    </row>
    <row r="54" spans="1:4" ht="15">
      <c r="A54" s="1">
        <v>23</v>
      </c>
      <c r="B54" s="59" t="s">
        <v>132</v>
      </c>
      <c r="C54" s="187" t="s">
        <v>458</v>
      </c>
      <c r="D54" s="416">
        <v>325</v>
      </c>
    </row>
    <row r="55" spans="1:4" ht="15">
      <c r="A55" s="1"/>
      <c r="B55" s="59"/>
      <c r="C55" s="187"/>
      <c r="D55" s="416"/>
    </row>
    <row r="56" spans="1:4" ht="15">
      <c r="A56" s="1">
        <v>24</v>
      </c>
      <c r="B56" s="59" t="s">
        <v>133</v>
      </c>
      <c r="C56" s="187" t="s">
        <v>456</v>
      </c>
      <c r="D56" s="416">
        <v>430</v>
      </c>
    </row>
    <row r="57" spans="1:4" ht="15">
      <c r="A57" s="1"/>
      <c r="B57" s="59"/>
      <c r="C57" s="187"/>
      <c r="D57" s="416"/>
    </row>
    <row r="58" spans="1:4" ht="15">
      <c r="A58" s="1">
        <v>25</v>
      </c>
      <c r="B58" s="59" t="s">
        <v>134</v>
      </c>
      <c r="C58" s="187" t="s">
        <v>456</v>
      </c>
      <c r="D58" s="416">
        <v>298</v>
      </c>
    </row>
    <row r="59" spans="1:4" ht="15">
      <c r="A59" s="1"/>
      <c r="B59" s="59"/>
      <c r="C59" s="187"/>
      <c r="D59" s="416"/>
    </row>
    <row r="60" spans="1:4" ht="15">
      <c r="A60" s="1">
        <v>26</v>
      </c>
      <c r="B60" s="59" t="s">
        <v>135</v>
      </c>
      <c r="C60" s="187" t="s">
        <v>456</v>
      </c>
      <c r="D60" s="416">
        <v>422</v>
      </c>
    </row>
    <row r="61" spans="1:4" ht="15">
      <c r="A61" s="1"/>
      <c r="B61" s="59"/>
      <c r="C61" s="187"/>
      <c r="D61" s="416"/>
    </row>
    <row r="62" spans="1:4" ht="15">
      <c r="A62" s="1">
        <v>27</v>
      </c>
      <c r="B62" s="59" t="s">
        <v>136</v>
      </c>
      <c r="C62" s="187" t="s">
        <v>459</v>
      </c>
      <c r="D62" s="416">
        <v>345</v>
      </c>
    </row>
    <row r="63" spans="1:4" ht="15">
      <c r="A63" s="1"/>
      <c r="B63" s="59"/>
      <c r="C63" s="187"/>
      <c r="D63" s="416"/>
    </row>
    <row r="64" spans="1:4" ht="15">
      <c r="A64" s="1">
        <v>28</v>
      </c>
      <c r="B64" s="59" t="s">
        <v>137</v>
      </c>
      <c r="C64" s="187" t="s">
        <v>457</v>
      </c>
      <c r="D64" s="416">
        <v>370</v>
      </c>
    </row>
    <row r="65" spans="1:4" ht="15">
      <c r="A65" s="1"/>
      <c r="B65" s="59"/>
      <c r="C65" s="187"/>
      <c r="D65" s="416"/>
    </row>
    <row r="66" spans="1:4" ht="15">
      <c r="A66" s="1">
        <v>29</v>
      </c>
      <c r="B66" s="59" t="s">
        <v>138</v>
      </c>
      <c r="C66" s="187" t="s">
        <v>459</v>
      </c>
      <c r="D66" s="416">
        <v>320</v>
      </c>
    </row>
    <row r="67" spans="1:4" ht="15">
      <c r="A67" s="1"/>
      <c r="B67" s="59"/>
      <c r="C67" s="187"/>
      <c r="D67" s="416"/>
    </row>
    <row r="68" spans="1:4" ht="15">
      <c r="A68" s="1">
        <v>30</v>
      </c>
      <c r="B68" s="59" t="s">
        <v>139</v>
      </c>
      <c r="C68" s="187" t="s">
        <v>459</v>
      </c>
      <c r="D68" s="416">
        <v>390</v>
      </c>
    </row>
    <row r="69" spans="1:4" ht="15">
      <c r="A69" s="1"/>
      <c r="B69" s="59"/>
      <c r="C69" s="187"/>
      <c r="D69" s="416"/>
    </row>
    <row r="70" spans="1:4" ht="15">
      <c r="A70" s="1">
        <v>31</v>
      </c>
      <c r="B70" s="59" t="s">
        <v>140</v>
      </c>
      <c r="C70" s="187" t="s">
        <v>457</v>
      </c>
      <c r="D70" s="416">
        <v>425.02</v>
      </c>
    </row>
    <row r="71" spans="1:4" ht="15">
      <c r="A71" s="1"/>
      <c r="B71" s="59"/>
      <c r="C71" s="187"/>
      <c r="D71" s="416"/>
    </row>
    <row r="72" spans="1:4" ht="15">
      <c r="A72" s="1">
        <v>32</v>
      </c>
      <c r="B72" s="60" t="s">
        <v>27</v>
      </c>
      <c r="C72" s="187" t="s">
        <v>460</v>
      </c>
      <c r="D72" s="416">
        <v>480</v>
      </c>
    </row>
    <row r="73" spans="1:4" ht="15">
      <c r="A73" s="1"/>
      <c r="B73" s="59"/>
      <c r="C73" s="187"/>
      <c r="D73" s="416"/>
    </row>
    <row r="74" spans="1:4" ht="15">
      <c r="A74" s="1">
        <v>33</v>
      </c>
      <c r="B74" s="59" t="s">
        <v>19</v>
      </c>
      <c r="C74" s="187" t="s">
        <v>461</v>
      </c>
      <c r="D74" s="416">
        <v>297.315</v>
      </c>
    </row>
    <row r="75" spans="1:4" ht="15">
      <c r="A75" s="1"/>
      <c r="B75" s="59"/>
      <c r="C75" s="187"/>
      <c r="D75" s="416"/>
    </row>
    <row r="76" spans="1:4" ht="15">
      <c r="A76" s="1">
        <v>34</v>
      </c>
      <c r="B76" s="60" t="s">
        <v>28</v>
      </c>
      <c r="C76" s="187" t="s">
        <v>467</v>
      </c>
      <c r="D76" s="416">
        <v>417</v>
      </c>
    </row>
    <row r="77" spans="1:4" ht="15">
      <c r="A77" s="1"/>
      <c r="B77" s="59"/>
      <c r="C77" s="187"/>
      <c r="D77" s="416"/>
    </row>
    <row r="78" spans="1:4" ht="15">
      <c r="A78" s="1">
        <v>35</v>
      </c>
      <c r="B78" s="59" t="s">
        <v>20</v>
      </c>
      <c r="C78" s="187" t="s">
        <v>457</v>
      </c>
      <c r="D78" s="416">
        <v>409</v>
      </c>
    </row>
    <row r="79" spans="1:4" ht="15">
      <c r="A79" s="1"/>
      <c r="B79" s="59"/>
      <c r="C79" s="187"/>
      <c r="D79" s="416"/>
    </row>
    <row r="80" spans="1:4" ht="15">
      <c r="A80" s="1">
        <v>36</v>
      </c>
      <c r="B80" s="59" t="s">
        <v>21</v>
      </c>
      <c r="C80" s="187" t="s">
        <v>456</v>
      </c>
      <c r="D80" s="416">
        <v>432.78199999999998</v>
      </c>
    </row>
    <row r="81" spans="1:4" ht="15">
      <c r="A81" s="1"/>
      <c r="B81" s="59"/>
      <c r="C81" s="187"/>
      <c r="D81" s="416"/>
    </row>
    <row r="82" spans="1:4" ht="15">
      <c r="A82" s="414">
        <v>37</v>
      </c>
      <c r="B82" s="59" t="s">
        <v>22</v>
      </c>
      <c r="C82" s="187" t="s">
        <v>555</v>
      </c>
      <c r="D82" s="416">
        <v>469</v>
      </c>
    </row>
    <row r="83" spans="1:4" ht="15">
      <c r="A83" s="414"/>
      <c r="B83" s="59"/>
      <c r="C83" s="187"/>
      <c r="D83" s="416"/>
    </row>
    <row r="84" spans="1:4" ht="15">
      <c r="A84" s="414">
        <v>38</v>
      </c>
      <c r="B84" s="60" t="s">
        <v>142</v>
      </c>
      <c r="C84" s="187" t="s">
        <v>459</v>
      </c>
      <c r="D84" s="416">
        <v>387</v>
      </c>
    </row>
    <row r="85" spans="1:4" ht="15">
      <c r="A85" s="414"/>
      <c r="B85" s="59"/>
      <c r="C85" s="187"/>
      <c r="D85" s="416"/>
    </row>
    <row r="86" spans="1:4" ht="15">
      <c r="A86" s="414">
        <v>39</v>
      </c>
      <c r="B86" s="59" t="s">
        <v>616</v>
      </c>
      <c r="C86" s="187" t="s">
        <v>456</v>
      </c>
      <c r="D86" s="416">
        <v>428.87599999999998</v>
      </c>
    </row>
    <row r="87" spans="1:4" ht="15">
      <c r="A87" s="1"/>
      <c r="B87" s="59"/>
      <c r="C87" s="187"/>
      <c r="D87" s="416"/>
    </row>
    <row r="88" spans="1:4" ht="15">
      <c r="A88" s="1">
        <v>40</v>
      </c>
      <c r="B88" s="60" t="s">
        <v>29</v>
      </c>
      <c r="C88" s="187" t="s">
        <v>510</v>
      </c>
      <c r="D88" s="416">
        <v>248.03800000000001</v>
      </c>
    </row>
    <row r="89" spans="1:4" ht="15">
      <c r="A89" s="1"/>
      <c r="B89" s="59"/>
      <c r="C89" s="187"/>
      <c r="D89" s="416"/>
    </row>
    <row r="90" spans="1:4" ht="15">
      <c r="A90" s="1">
        <v>41</v>
      </c>
      <c r="B90" s="60" t="s">
        <v>30</v>
      </c>
      <c r="C90" s="187" t="s">
        <v>465</v>
      </c>
      <c r="D90" s="416">
        <v>430</v>
      </c>
    </row>
    <row r="91" spans="1:4" ht="15">
      <c r="A91" s="1"/>
      <c r="B91" s="59"/>
      <c r="C91" s="187"/>
      <c r="D91" s="416"/>
    </row>
    <row r="92" spans="1:4" ht="15">
      <c r="A92" s="1">
        <v>42</v>
      </c>
      <c r="B92" s="59" t="s">
        <v>2</v>
      </c>
      <c r="C92" s="187" t="s">
        <v>456</v>
      </c>
      <c r="D92" s="416">
        <v>400</v>
      </c>
    </row>
    <row r="93" spans="1:4" ht="15">
      <c r="A93" s="1"/>
      <c r="B93" s="59"/>
      <c r="C93" s="187"/>
      <c r="D93" s="416"/>
    </row>
    <row r="94" spans="1:4" ht="15">
      <c r="A94" s="1">
        <v>43</v>
      </c>
      <c r="B94" s="59" t="s">
        <v>49</v>
      </c>
      <c r="C94" s="187" t="s">
        <v>456</v>
      </c>
      <c r="D94" s="416">
        <v>410</v>
      </c>
    </row>
    <row r="95" spans="1:4" ht="15">
      <c r="A95" s="1"/>
      <c r="B95" s="59"/>
      <c r="C95" s="187"/>
      <c r="D95" s="416"/>
    </row>
    <row r="96" spans="1:4" ht="15">
      <c r="A96" s="1">
        <v>44</v>
      </c>
      <c r="B96" s="59" t="s">
        <v>50</v>
      </c>
      <c r="C96" s="187" t="s">
        <v>457</v>
      </c>
      <c r="D96" s="416">
        <v>435</v>
      </c>
    </row>
    <row r="97" spans="1:4" ht="15">
      <c r="A97" s="1"/>
      <c r="B97" s="59"/>
      <c r="C97" s="187"/>
      <c r="D97" s="416"/>
    </row>
    <row r="98" spans="1:4" ht="15">
      <c r="A98" s="1">
        <v>45</v>
      </c>
      <c r="B98" s="59" t="s">
        <v>143</v>
      </c>
      <c r="C98" s="187" t="s">
        <v>456</v>
      </c>
      <c r="D98" s="416">
        <v>360</v>
      </c>
    </row>
    <row r="99" spans="1:4" ht="15">
      <c r="A99" s="1"/>
      <c r="B99" s="59"/>
      <c r="C99" s="187"/>
      <c r="D99" s="416"/>
    </row>
    <row r="100" spans="1:4" ht="15">
      <c r="A100" s="1">
        <v>46</v>
      </c>
      <c r="B100" s="59" t="s">
        <v>144</v>
      </c>
      <c r="C100" s="187" t="s">
        <v>458</v>
      </c>
      <c r="D100" s="416">
        <v>391.45100000000002</v>
      </c>
    </row>
    <row r="101" spans="1:4" ht="15">
      <c r="A101" s="1"/>
      <c r="B101" s="59"/>
      <c r="C101" s="187"/>
      <c r="D101" s="416"/>
    </row>
    <row r="102" spans="1:4" ht="15">
      <c r="A102" s="1">
        <v>47</v>
      </c>
      <c r="B102" s="60" t="s">
        <v>31</v>
      </c>
      <c r="C102" s="187" t="s">
        <v>455</v>
      </c>
      <c r="D102" s="416">
        <v>380</v>
      </c>
    </row>
    <row r="103" spans="1:4" ht="15">
      <c r="A103" s="1"/>
      <c r="B103" s="59"/>
      <c r="C103" s="187"/>
      <c r="D103" s="416"/>
    </row>
    <row r="104" spans="1:4" ht="15">
      <c r="A104" s="1">
        <v>48</v>
      </c>
      <c r="B104" s="59" t="s">
        <v>145</v>
      </c>
      <c r="C104" s="187" t="s">
        <v>466</v>
      </c>
      <c r="D104" s="416">
        <v>475</v>
      </c>
    </row>
    <row r="105" spans="1:4" ht="15">
      <c r="A105" s="1"/>
      <c r="B105" s="59"/>
      <c r="C105" s="187"/>
      <c r="D105" s="416"/>
    </row>
    <row r="106" spans="1:4" ht="15">
      <c r="A106" s="1">
        <v>49</v>
      </c>
      <c r="B106" s="59" t="s">
        <v>146</v>
      </c>
      <c r="C106" s="187" t="s">
        <v>457</v>
      </c>
      <c r="D106" s="416">
        <v>380</v>
      </c>
    </row>
    <row r="107" spans="1:4" ht="15">
      <c r="A107" s="1"/>
      <c r="B107" s="59"/>
      <c r="C107" s="187"/>
      <c r="D107" s="416"/>
    </row>
    <row r="108" spans="1:4" ht="15">
      <c r="A108" s="1">
        <v>50</v>
      </c>
      <c r="B108" s="59" t="s">
        <v>147</v>
      </c>
      <c r="C108" s="187" t="s">
        <v>456</v>
      </c>
      <c r="D108" s="416">
        <v>390</v>
      </c>
    </row>
    <row r="109" spans="1:4" ht="15">
      <c r="A109" s="1"/>
      <c r="B109" s="59"/>
      <c r="C109" s="187"/>
      <c r="D109" s="416"/>
    </row>
    <row r="110" spans="1:4" ht="15">
      <c r="A110" s="1">
        <v>51</v>
      </c>
      <c r="B110" s="59" t="s">
        <v>148</v>
      </c>
      <c r="C110" s="187" t="s">
        <v>457</v>
      </c>
      <c r="D110" s="416">
        <v>465</v>
      </c>
    </row>
    <row r="111" spans="1:4" ht="15">
      <c r="A111" s="1"/>
      <c r="B111" s="59"/>
      <c r="C111" s="187"/>
      <c r="D111" s="416"/>
    </row>
    <row r="112" spans="1:4" ht="15">
      <c r="A112" s="1">
        <v>52</v>
      </c>
      <c r="B112" s="59" t="s">
        <v>149</v>
      </c>
      <c r="C112" s="187" t="s">
        <v>457</v>
      </c>
      <c r="D112" s="416">
        <v>383.20800000000003</v>
      </c>
    </row>
    <row r="113" spans="1:4" ht="15">
      <c r="A113" s="1"/>
      <c r="B113" s="59"/>
      <c r="C113" s="187"/>
      <c r="D113" s="416"/>
    </row>
    <row r="114" spans="1:4" ht="15">
      <c r="A114" s="1">
        <v>53</v>
      </c>
      <c r="B114" s="60" t="s">
        <v>32</v>
      </c>
      <c r="C114" s="187" t="s">
        <v>467</v>
      </c>
      <c r="D114" s="416">
        <v>380</v>
      </c>
    </row>
    <row r="115" spans="1:4" ht="15">
      <c r="A115" s="1"/>
      <c r="B115" s="59"/>
      <c r="C115" s="187"/>
      <c r="D115" s="416"/>
    </row>
    <row r="116" spans="1:4" ht="15">
      <c r="A116" s="1">
        <v>54</v>
      </c>
      <c r="B116" s="59" t="s">
        <v>51</v>
      </c>
      <c r="C116" s="187" t="s">
        <v>456</v>
      </c>
      <c r="D116" s="416">
        <v>348</v>
      </c>
    </row>
    <row r="117" spans="1:4" ht="15">
      <c r="A117" s="1"/>
      <c r="B117" s="59"/>
      <c r="C117" s="187"/>
      <c r="D117" s="416"/>
    </row>
    <row r="118" spans="1:4" ht="15">
      <c r="A118" s="1">
        <v>55</v>
      </c>
      <c r="B118" s="59" t="s">
        <v>52</v>
      </c>
      <c r="C118" s="187" t="s">
        <v>456</v>
      </c>
      <c r="D118" s="416">
        <v>377.78399999999999</v>
      </c>
    </row>
    <row r="119" spans="1:4" ht="15">
      <c r="A119" s="1"/>
      <c r="B119" s="59"/>
      <c r="C119" s="187"/>
      <c r="D119" s="416"/>
    </row>
    <row r="120" spans="1:4" ht="15">
      <c r="A120" s="1">
        <v>56</v>
      </c>
      <c r="B120" s="60" t="s">
        <v>33</v>
      </c>
      <c r="C120" s="187" t="s">
        <v>455</v>
      </c>
      <c r="D120" s="416">
        <v>410</v>
      </c>
    </row>
    <row r="121" spans="1:4" ht="15">
      <c r="A121" s="1"/>
      <c r="B121" s="59"/>
      <c r="C121" s="187"/>
      <c r="D121" s="416"/>
    </row>
    <row r="122" spans="1:4" ht="15">
      <c r="A122" s="1">
        <v>57</v>
      </c>
      <c r="B122" s="59" t="s">
        <v>150</v>
      </c>
      <c r="C122" s="187" t="s">
        <v>456</v>
      </c>
      <c r="D122" s="416">
        <v>380</v>
      </c>
    </row>
    <row r="123" spans="1:4" ht="15">
      <c r="A123" s="1"/>
      <c r="B123" s="59"/>
      <c r="C123" s="187"/>
      <c r="D123" s="416"/>
    </row>
    <row r="124" spans="1:4" ht="15">
      <c r="A124" s="1">
        <v>58</v>
      </c>
      <c r="B124" s="59" t="s">
        <v>151</v>
      </c>
      <c r="C124" s="187" t="s">
        <v>456</v>
      </c>
      <c r="D124" s="416">
        <v>325</v>
      </c>
    </row>
    <row r="125" spans="1:4" ht="15">
      <c r="A125" s="1"/>
      <c r="B125" s="59"/>
      <c r="C125" s="187"/>
      <c r="D125" s="416"/>
    </row>
    <row r="126" spans="1:4" ht="15">
      <c r="A126" s="1">
        <v>59</v>
      </c>
      <c r="B126" s="59" t="s">
        <v>152</v>
      </c>
      <c r="C126" s="187" t="s">
        <v>458</v>
      </c>
      <c r="D126" s="416">
        <v>329.8</v>
      </c>
    </row>
    <row r="127" spans="1:4" ht="15">
      <c r="A127" s="1"/>
      <c r="B127" s="59"/>
      <c r="C127" s="187"/>
      <c r="D127" s="416"/>
    </row>
    <row r="128" spans="1:4" ht="15">
      <c r="A128" s="1">
        <v>60</v>
      </c>
      <c r="B128" s="60" t="s">
        <v>34</v>
      </c>
      <c r="C128" s="187" t="s">
        <v>468</v>
      </c>
      <c r="D128" s="416">
        <v>385</v>
      </c>
    </row>
    <row r="129" spans="1:4" ht="15">
      <c r="A129" s="1"/>
      <c r="B129" s="59"/>
      <c r="C129" s="187"/>
      <c r="D129" s="416"/>
    </row>
    <row r="130" spans="1:4" ht="15">
      <c r="A130" s="1">
        <v>61</v>
      </c>
      <c r="B130" s="59" t="s">
        <v>153</v>
      </c>
      <c r="C130" s="187" t="s">
        <v>456</v>
      </c>
      <c r="D130" s="416">
        <v>312.55799999999999</v>
      </c>
    </row>
    <row r="131" spans="1:4" ht="15">
      <c r="A131" s="1"/>
      <c r="B131" s="59"/>
      <c r="C131" s="187"/>
      <c r="D131" s="416"/>
    </row>
    <row r="132" spans="1:4" ht="15">
      <c r="A132" s="1">
        <v>62</v>
      </c>
      <c r="B132" s="60" t="s">
        <v>35</v>
      </c>
      <c r="C132" s="187" t="s">
        <v>469</v>
      </c>
      <c r="D132" s="416">
        <v>242</v>
      </c>
    </row>
    <row r="133" spans="1:4" ht="15">
      <c r="A133" s="1"/>
      <c r="B133" s="59"/>
      <c r="C133" s="187"/>
      <c r="D133" s="416"/>
    </row>
    <row r="134" spans="1:4" ht="15">
      <c r="A134" s="1">
        <v>63</v>
      </c>
      <c r="B134" s="59" t="s">
        <v>4</v>
      </c>
      <c r="C134" s="187" t="s">
        <v>464</v>
      </c>
      <c r="D134" s="416">
        <v>464</v>
      </c>
    </row>
    <row r="135" spans="1:4" ht="15">
      <c r="A135" s="1"/>
      <c r="B135" s="59"/>
      <c r="C135" s="187"/>
      <c r="D135" s="416"/>
    </row>
    <row r="136" spans="1:4" ht="15">
      <c r="A136" s="1">
        <v>64</v>
      </c>
      <c r="B136" s="59" t="s">
        <v>5</v>
      </c>
      <c r="C136" s="188" t="s">
        <v>456</v>
      </c>
      <c r="D136" s="416">
        <v>391</v>
      </c>
    </row>
    <row r="137" spans="1:4" ht="15">
      <c r="A137" s="1"/>
      <c r="B137" s="59"/>
      <c r="C137" s="187"/>
      <c r="D137" s="416"/>
    </row>
    <row r="138" spans="1:4" ht="15">
      <c r="A138" s="1">
        <v>65</v>
      </c>
      <c r="B138" s="59" t="s">
        <v>154</v>
      </c>
      <c r="C138" s="187" t="s">
        <v>466</v>
      </c>
      <c r="D138" s="416">
        <v>417.51799999999997</v>
      </c>
    </row>
    <row r="139" spans="1:4" ht="15">
      <c r="A139" s="1"/>
      <c r="B139" s="59"/>
      <c r="C139" s="187"/>
      <c r="D139" s="417"/>
    </row>
    <row r="140" spans="1:4" ht="15">
      <c r="A140" s="1">
        <v>66</v>
      </c>
      <c r="B140" s="60" t="s">
        <v>36</v>
      </c>
      <c r="C140" s="189" t="s">
        <v>455</v>
      </c>
      <c r="D140" s="418">
        <v>315</v>
      </c>
    </row>
    <row r="141" spans="1:4">
      <c r="A141" s="1"/>
      <c r="B141" s="59"/>
      <c r="C141" s="59"/>
      <c r="D141" s="418"/>
    </row>
    <row r="142" spans="1:4" ht="15">
      <c r="A142" s="1">
        <v>67</v>
      </c>
      <c r="B142" s="59" t="s">
        <v>6</v>
      </c>
      <c r="C142" s="187" t="s">
        <v>458</v>
      </c>
      <c r="D142" s="418">
        <v>375</v>
      </c>
    </row>
    <row r="143" spans="1:4" ht="15">
      <c r="A143" s="1"/>
      <c r="B143" s="59"/>
      <c r="C143" s="187"/>
      <c r="D143" s="418"/>
    </row>
    <row r="144" spans="1:4" ht="15">
      <c r="A144" s="1">
        <v>68</v>
      </c>
      <c r="B144" s="59" t="s">
        <v>37</v>
      </c>
      <c r="C144" s="187" t="s">
        <v>456</v>
      </c>
      <c r="D144" s="418">
        <v>416</v>
      </c>
    </row>
    <row r="145" spans="1:4" ht="15">
      <c r="A145" s="1"/>
      <c r="B145" s="59"/>
      <c r="C145" s="187"/>
      <c r="D145" s="418"/>
    </row>
    <row r="146" spans="1:4" ht="15">
      <c r="A146" s="1">
        <v>69</v>
      </c>
      <c r="B146" s="59" t="s">
        <v>155</v>
      </c>
      <c r="C146" s="187" t="s">
        <v>456</v>
      </c>
      <c r="D146" s="418">
        <v>422</v>
      </c>
    </row>
    <row r="147" spans="1:4" ht="15">
      <c r="A147" s="1"/>
      <c r="B147" s="59"/>
      <c r="C147" s="187"/>
      <c r="D147" s="418"/>
    </row>
    <row r="148" spans="1:4" ht="15">
      <c r="A148" s="1">
        <v>70</v>
      </c>
      <c r="B148" s="59" t="s">
        <v>156</v>
      </c>
      <c r="C148" s="187" t="s">
        <v>456</v>
      </c>
      <c r="D148" s="418">
        <v>388</v>
      </c>
    </row>
    <row r="149" spans="1:4" ht="15">
      <c r="A149" s="1"/>
      <c r="B149" s="59"/>
      <c r="C149" s="187"/>
      <c r="D149" s="418"/>
    </row>
    <row r="150" spans="1:4" ht="15">
      <c r="A150" s="1">
        <v>71</v>
      </c>
      <c r="B150" s="59" t="s">
        <v>157</v>
      </c>
      <c r="C150" s="187" t="s">
        <v>466</v>
      </c>
      <c r="D150" s="418">
        <v>409</v>
      </c>
    </row>
    <row r="151" spans="1:4" ht="15">
      <c r="A151" s="1"/>
      <c r="B151" s="59"/>
      <c r="C151" s="187"/>
      <c r="D151" s="418"/>
    </row>
    <row r="152" spans="1:4" ht="15">
      <c r="A152" s="1">
        <v>72</v>
      </c>
      <c r="B152" s="59" t="s">
        <v>158</v>
      </c>
      <c r="C152" s="187" t="s">
        <v>456</v>
      </c>
      <c r="D152" s="418">
        <v>420</v>
      </c>
    </row>
    <row r="153" spans="1:4" ht="15">
      <c r="A153" s="1"/>
      <c r="B153" s="59"/>
      <c r="C153" s="187"/>
      <c r="D153" s="418"/>
    </row>
    <row r="154" spans="1:4" ht="15">
      <c r="A154" s="1">
        <v>73</v>
      </c>
      <c r="B154" s="59" t="s">
        <v>159</v>
      </c>
      <c r="C154" s="187" t="s">
        <v>455</v>
      </c>
      <c r="D154" s="418">
        <v>399</v>
      </c>
    </row>
    <row r="155" spans="1:4" ht="15">
      <c r="A155" s="1"/>
      <c r="B155" s="59"/>
      <c r="C155" s="187"/>
      <c r="D155" s="418"/>
    </row>
    <row r="156" spans="1:4" ht="15">
      <c r="A156" s="1">
        <v>74</v>
      </c>
      <c r="B156" s="59" t="s">
        <v>160</v>
      </c>
      <c r="C156" s="187" t="s">
        <v>457</v>
      </c>
      <c r="D156" s="418">
        <v>381</v>
      </c>
    </row>
    <row r="157" spans="1:4" ht="15">
      <c r="A157" s="1"/>
      <c r="B157" s="59"/>
      <c r="C157" s="187"/>
      <c r="D157" s="418"/>
    </row>
    <row r="158" spans="1:4" ht="15">
      <c r="A158" s="1">
        <v>75</v>
      </c>
      <c r="B158" s="59" t="s">
        <v>161</v>
      </c>
      <c r="C158" s="187" t="s">
        <v>456</v>
      </c>
      <c r="D158" s="418">
        <v>382</v>
      </c>
    </row>
    <row r="159" spans="1:4" ht="15">
      <c r="A159" s="1"/>
      <c r="B159" s="59"/>
      <c r="C159" s="187"/>
      <c r="D159" s="418"/>
    </row>
    <row r="160" spans="1:4" ht="15">
      <c r="A160" s="1">
        <v>76</v>
      </c>
      <c r="B160" s="59" t="s">
        <v>162</v>
      </c>
      <c r="C160" s="187" t="s">
        <v>456</v>
      </c>
      <c r="D160" s="418">
        <v>391</v>
      </c>
    </row>
    <row r="161" spans="1:4" ht="15">
      <c r="A161" s="1"/>
      <c r="B161" s="59"/>
      <c r="C161" s="187"/>
      <c r="D161" s="418"/>
    </row>
    <row r="162" spans="1:4" ht="15">
      <c r="A162" s="1">
        <v>77</v>
      </c>
      <c r="B162" s="59" t="s">
        <v>163</v>
      </c>
      <c r="C162" s="187" t="s">
        <v>509</v>
      </c>
      <c r="D162" s="418">
        <v>433</v>
      </c>
    </row>
    <row r="163" spans="1:4" ht="15">
      <c r="A163" s="1"/>
      <c r="B163" s="59"/>
      <c r="C163" s="187"/>
      <c r="D163" s="418"/>
    </row>
    <row r="164" spans="1:4" ht="15">
      <c r="A164" s="1">
        <v>78</v>
      </c>
      <c r="B164" s="59" t="s">
        <v>164</v>
      </c>
      <c r="C164" s="187" t="s">
        <v>456</v>
      </c>
      <c r="D164" s="418">
        <v>415</v>
      </c>
    </row>
    <row r="165" spans="1:4" ht="15">
      <c r="A165" s="1"/>
      <c r="B165" s="59"/>
      <c r="C165" s="187"/>
      <c r="D165" s="418"/>
    </row>
    <row r="166" spans="1:4" ht="15">
      <c r="A166" s="1">
        <v>79</v>
      </c>
      <c r="B166" s="59" t="s">
        <v>165</v>
      </c>
      <c r="C166" s="187" t="s">
        <v>456</v>
      </c>
      <c r="D166" s="418">
        <v>430</v>
      </c>
    </row>
    <row r="167" spans="1:4" ht="15">
      <c r="A167" s="1"/>
      <c r="B167" s="59"/>
      <c r="C167" s="187"/>
      <c r="D167" s="418"/>
    </row>
    <row r="168" spans="1:4" ht="15">
      <c r="A168" s="1">
        <v>80</v>
      </c>
      <c r="B168" s="59" t="s">
        <v>166</v>
      </c>
      <c r="C168" s="187" t="s">
        <v>456</v>
      </c>
      <c r="D168" s="418">
        <v>314</v>
      </c>
    </row>
    <row r="169" spans="1:4" ht="15">
      <c r="A169" s="1"/>
      <c r="B169" s="59"/>
      <c r="C169" s="187"/>
      <c r="D169" s="418"/>
    </row>
    <row r="170" spans="1:4" ht="15">
      <c r="A170" s="1">
        <v>81</v>
      </c>
      <c r="B170" s="59" t="s">
        <v>167</v>
      </c>
      <c r="C170" s="187" t="s">
        <v>459</v>
      </c>
      <c r="D170" s="418">
        <v>402.24900000000002</v>
      </c>
    </row>
    <row r="171" spans="1:4" ht="15">
      <c r="A171" s="1"/>
      <c r="B171" s="59"/>
      <c r="C171" s="187"/>
      <c r="D171" s="419"/>
    </row>
    <row r="172" spans="1:4" ht="15">
      <c r="A172" s="1">
        <v>82</v>
      </c>
      <c r="B172" s="60" t="s">
        <v>38</v>
      </c>
      <c r="C172" s="187" t="s">
        <v>470</v>
      </c>
      <c r="D172" s="419">
        <v>394</v>
      </c>
    </row>
    <row r="173" spans="1:4">
      <c r="A173" s="6"/>
      <c r="B173" s="59"/>
      <c r="C173" s="59"/>
      <c r="D173" s="419"/>
    </row>
    <row r="174" spans="1:4">
      <c r="A174" s="6">
        <f>A172+1</f>
        <v>83</v>
      </c>
      <c r="B174" s="59" t="s">
        <v>168</v>
      </c>
      <c r="C174" s="59" t="s">
        <v>457</v>
      </c>
      <c r="D174" s="419">
        <v>419.44499999999999</v>
      </c>
    </row>
    <row r="175" spans="1:4">
      <c r="A175" s="6"/>
      <c r="B175" s="59"/>
      <c r="C175" s="59"/>
      <c r="D175" s="419"/>
    </row>
    <row r="176" spans="1:4">
      <c r="A176" s="6">
        <f>A174+1</f>
        <v>84</v>
      </c>
      <c r="B176" s="60" t="s">
        <v>39</v>
      </c>
      <c r="C176" s="60" t="s">
        <v>474</v>
      </c>
      <c r="D176" s="419">
        <v>402</v>
      </c>
    </row>
    <row r="177" spans="1:18" ht="15">
      <c r="A177" s="6"/>
      <c r="B177" s="59"/>
      <c r="C177" s="59"/>
      <c r="D177" s="419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466</v>
      </c>
      <c r="D178" s="419">
        <v>426</v>
      </c>
      <c r="M178" s="3"/>
      <c r="N178" s="3"/>
      <c r="O178" s="3"/>
      <c r="P178" s="3"/>
      <c r="Q178" s="4"/>
      <c r="R178" s="4"/>
    </row>
    <row r="179" spans="1:18" ht="15">
      <c r="A179" s="415"/>
      <c r="B179" s="59"/>
      <c r="C179" s="59"/>
      <c r="D179" s="419"/>
      <c r="M179" s="3"/>
      <c r="N179" s="3"/>
      <c r="O179" s="3"/>
      <c r="P179" s="3"/>
      <c r="Q179" s="4"/>
      <c r="R179" s="4"/>
    </row>
    <row r="180" spans="1:18" ht="15">
      <c r="A180" s="415">
        <f>A178+1</f>
        <v>86</v>
      </c>
      <c r="B180" s="59" t="s">
        <v>40</v>
      </c>
      <c r="C180" s="59" t="s">
        <v>457</v>
      </c>
      <c r="D180" s="419">
        <v>429.05900000000003</v>
      </c>
      <c r="M180" s="3"/>
      <c r="N180" s="3"/>
      <c r="O180" s="3"/>
      <c r="P180" s="3"/>
      <c r="Q180" s="4"/>
      <c r="R180" s="4"/>
    </row>
    <row r="181" spans="1:18" ht="15">
      <c r="A181" s="415"/>
      <c r="B181" s="59"/>
      <c r="C181" s="59"/>
      <c r="D181" s="419"/>
      <c r="M181" s="3"/>
      <c r="N181" s="3"/>
      <c r="O181" s="3"/>
      <c r="P181" s="3"/>
      <c r="Q181" s="4"/>
      <c r="R181" s="4"/>
    </row>
    <row r="182" spans="1:18" ht="15">
      <c r="A182" s="415">
        <f>A180+1</f>
        <v>87</v>
      </c>
      <c r="B182" s="59" t="s">
        <v>621</v>
      </c>
      <c r="C182" s="59" t="s">
        <v>470</v>
      </c>
      <c r="D182" s="419">
        <v>336</v>
      </c>
      <c r="M182" s="3"/>
      <c r="N182" s="3"/>
      <c r="O182" s="3"/>
      <c r="P182" s="3"/>
      <c r="Q182" s="4"/>
      <c r="R182" s="4"/>
    </row>
    <row r="183" spans="1:18" ht="15">
      <c r="A183" s="415"/>
      <c r="B183" s="59"/>
      <c r="C183" s="59"/>
      <c r="D183" s="419"/>
      <c r="M183" s="3"/>
      <c r="N183" s="3"/>
      <c r="O183" s="3"/>
      <c r="P183" s="3"/>
      <c r="Q183" s="4"/>
      <c r="R183" s="4"/>
    </row>
    <row r="184" spans="1:18" ht="15">
      <c r="A184" s="415">
        <f>A182+1</f>
        <v>88</v>
      </c>
      <c r="B184" s="59" t="s">
        <v>617</v>
      </c>
      <c r="C184" s="59" t="s">
        <v>459</v>
      </c>
      <c r="D184" s="419">
        <v>441</v>
      </c>
      <c r="M184" s="3"/>
      <c r="N184" s="3"/>
      <c r="O184" s="3"/>
      <c r="P184" s="3"/>
      <c r="Q184" s="4"/>
      <c r="R184" s="4"/>
    </row>
    <row r="185" spans="1:18" ht="15">
      <c r="A185" s="415"/>
      <c r="B185" s="59"/>
      <c r="C185" s="59"/>
      <c r="D185" s="419"/>
      <c r="M185" s="3"/>
      <c r="N185" s="3"/>
      <c r="O185" s="3"/>
      <c r="P185" s="3"/>
      <c r="Q185" s="4"/>
      <c r="R185" s="4"/>
    </row>
    <row r="186" spans="1:18" ht="15">
      <c r="A186" s="415">
        <f>A184+1</f>
        <v>89</v>
      </c>
      <c r="B186" s="59" t="s">
        <v>618</v>
      </c>
      <c r="C186" s="59" t="s">
        <v>509</v>
      </c>
      <c r="D186" s="419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19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0" t="s">
        <v>469</v>
      </c>
      <c r="D188" s="416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0"/>
      <c r="D189" s="416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0" t="s">
        <v>470</v>
      </c>
      <c r="D190" s="416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0"/>
      <c r="D191" s="416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1" t="s">
        <v>471</v>
      </c>
      <c r="D192" s="416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0"/>
      <c r="D193" s="416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0" t="s">
        <v>463</v>
      </c>
      <c r="D194" s="416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0"/>
      <c r="D195" s="416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171</v>
      </c>
      <c r="C196" s="190" t="s">
        <v>458</v>
      </c>
      <c r="D196" s="416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0"/>
      <c r="D197" s="416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172</v>
      </c>
      <c r="C198" s="190" t="s">
        <v>458</v>
      </c>
      <c r="D198" s="416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0"/>
      <c r="D199" s="416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0" t="s">
        <v>472</v>
      </c>
      <c r="D200" s="416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0"/>
      <c r="D201" s="416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0" t="s">
        <v>473</v>
      </c>
      <c r="D202" s="416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0"/>
      <c r="D203" s="416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173</v>
      </c>
      <c r="C204" s="190" t="s">
        <v>458</v>
      </c>
      <c r="D204" s="416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0"/>
      <c r="D205" s="416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174</v>
      </c>
      <c r="C206" s="190" t="s">
        <v>458</v>
      </c>
      <c r="D206" s="416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0"/>
      <c r="D207" s="416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175</v>
      </c>
      <c r="C208" s="190" t="s">
        <v>457</v>
      </c>
      <c r="D208" s="416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0"/>
      <c r="D209" s="416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176</v>
      </c>
      <c r="C210" s="190" t="s">
        <v>456</v>
      </c>
      <c r="D210" s="416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0"/>
      <c r="D211" s="416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0" t="s">
        <v>474</v>
      </c>
      <c r="D212" s="416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0"/>
      <c r="D213" s="416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177</v>
      </c>
      <c r="C214" s="190" t="s">
        <v>457</v>
      </c>
      <c r="D214" s="416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0"/>
      <c r="D215" s="416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178</v>
      </c>
      <c r="C216" s="190" t="s">
        <v>456</v>
      </c>
      <c r="D216" s="416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0"/>
      <c r="D217" s="416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179</v>
      </c>
      <c r="C218" s="190" t="s">
        <v>457</v>
      </c>
      <c r="D218" s="416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0"/>
      <c r="D219" s="416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180</v>
      </c>
      <c r="C220" s="190" t="s">
        <v>457</v>
      </c>
      <c r="D220" s="416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0"/>
      <c r="D221" s="416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181</v>
      </c>
      <c r="C222" s="190" t="s">
        <v>456</v>
      </c>
      <c r="D222" s="416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0"/>
      <c r="D223" s="416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182</v>
      </c>
      <c r="C224" s="190" t="s">
        <v>458</v>
      </c>
      <c r="D224" s="416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0"/>
      <c r="D225" s="419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2" t="s">
        <v>455</v>
      </c>
      <c r="D226" s="420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0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183</v>
      </c>
      <c r="C228" s="200" t="s">
        <v>466</v>
      </c>
      <c r="D228" s="420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0"/>
      <c r="D229" s="420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184</v>
      </c>
      <c r="C230" s="200" t="s">
        <v>458</v>
      </c>
      <c r="D230" s="420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0"/>
      <c r="D231" s="420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185</v>
      </c>
      <c r="C232" s="200" t="s">
        <v>464</v>
      </c>
      <c r="D232" s="420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0"/>
      <c r="D233" s="419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0" t="s">
        <v>473</v>
      </c>
      <c r="D234" s="421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0"/>
      <c r="C235" s="200"/>
      <c r="D235" s="421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186</v>
      </c>
      <c r="C236" s="200" t="s">
        <v>509</v>
      </c>
      <c r="D236" s="421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0"/>
      <c r="D237" s="421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187</v>
      </c>
      <c r="C238" s="200" t="s">
        <v>456</v>
      </c>
      <c r="D238" s="421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0"/>
      <c r="D239" s="421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188</v>
      </c>
      <c r="C240" s="200" t="s">
        <v>458</v>
      </c>
      <c r="D240" s="421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0"/>
      <c r="C241" s="200"/>
      <c r="D241" s="421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190</v>
      </c>
      <c r="C242" s="200" t="s">
        <v>555</v>
      </c>
      <c r="D242" s="421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0"/>
      <c r="C243" s="200"/>
      <c r="D243" s="421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192</v>
      </c>
      <c r="C244" s="200" t="s">
        <v>555</v>
      </c>
      <c r="D244" s="421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0"/>
      <c r="C245" s="200"/>
      <c r="D245" s="421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57" t="s">
        <v>557</v>
      </c>
      <c r="C246" s="200" t="s">
        <v>458</v>
      </c>
      <c r="D246" s="421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0"/>
      <c r="C247" s="200"/>
      <c r="D247" s="421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193</v>
      </c>
      <c r="C248" s="200" t="s">
        <v>463</v>
      </c>
      <c r="D248" s="421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0"/>
      <c r="C249" s="200"/>
      <c r="D249" s="421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57" t="s">
        <v>559</v>
      </c>
      <c r="C250" s="200" t="s">
        <v>466</v>
      </c>
      <c r="D250" s="421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0"/>
      <c r="C251" s="200"/>
      <c r="D251" s="421"/>
      <c r="M251" s="3"/>
      <c r="N251" s="3"/>
      <c r="O251" s="3"/>
      <c r="P251" s="3"/>
      <c r="Q251" s="4"/>
      <c r="R251" s="4"/>
    </row>
    <row r="252" spans="1:18" ht="15">
      <c r="A252" s="358">
        <f>A250+1</f>
        <v>122</v>
      </c>
      <c r="B252" s="357" t="s">
        <v>560</v>
      </c>
      <c r="C252" s="200" t="s">
        <v>456</v>
      </c>
      <c r="D252" s="421">
        <v>373</v>
      </c>
      <c r="M252" s="3"/>
      <c r="N252" s="3"/>
      <c r="O252" s="3"/>
      <c r="P252" s="3"/>
    </row>
    <row r="253" spans="1:18" ht="15">
      <c r="A253" s="6"/>
      <c r="B253" s="200"/>
      <c r="C253" s="200"/>
      <c r="D253" s="421"/>
      <c r="M253" s="3"/>
      <c r="N253" s="3"/>
      <c r="O253" s="3"/>
      <c r="P253" s="3"/>
      <c r="Q253" s="4"/>
      <c r="R253" s="4"/>
    </row>
    <row r="254" spans="1:18" ht="15">
      <c r="A254" s="358">
        <f>A252+1</f>
        <v>123</v>
      </c>
      <c r="B254" s="357" t="s">
        <v>561</v>
      </c>
      <c r="C254" s="200" t="s">
        <v>456</v>
      </c>
      <c r="D254" s="421">
        <v>357</v>
      </c>
    </row>
    <row r="255" spans="1:18" ht="15">
      <c r="A255" s="358"/>
      <c r="B255" s="200"/>
      <c r="C255" s="200"/>
      <c r="D255" s="421"/>
    </row>
    <row r="256" spans="1:18" ht="15">
      <c r="A256" s="358">
        <f>A254+1</f>
        <v>124</v>
      </c>
      <c r="B256" s="357" t="s">
        <v>562</v>
      </c>
      <c r="C256" s="200" t="s">
        <v>456</v>
      </c>
      <c r="D256" s="421">
        <v>372.20100000000002</v>
      </c>
    </row>
    <row r="257" spans="1:4" ht="15">
      <c r="A257" s="358"/>
      <c r="B257" s="200"/>
      <c r="C257" s="200"/>
      <c r="D257" s="421"/>
    </row>
    <row r="258" spans="1:4" ht="15">
      <c r="A258" s="358">
        <f>A256+1</f>
        <v>125</v>
      </c>
      <c r="B258" s="60" t="s">
        <v>568</v>
      </c>
      <c r="C258" s="200" t="s">
        <v>463</v>
      </c>
      <c r="D258" s="421">
        <v>358.08600000000001</v>
      </c>
    </row>
    <row r="259" spans="1:4">
      <c r="A259" s="358"/>
      <c r="B259" s="359"/>
      <c r="C259" s="359"/>
      <c r="D259" s="422"/>
    </row>
    <row r="260" spans="1:4" ht="18">
      <c r="A260" s="358">
        <f>A258+1</f>
        <v>126</v>
      </c>
      <c r="B260" s="60" t="s">
        <v>569</v>
      </c>
      <c r="C260" s="360" t="s">
        <v>512</v>
      </c>
      <c r="D260" s="421">
        <v>278.70400000000001</v>
      </c>
    </row>
    <row r="261" spans="1:4" ht="18">
      <c r="A261" s="358"/>
      <c r="B261" s="361"/>
      <c r="C261" s="362"/>
      <c r="D261" s="422"/>
    </row>
    <row r="262" spans="1:4" ht="18">
      <c r="A262" s="358">
        <f>A260+1</f>
        <v>127</v>
      </c>
      <c r="B262" s="60" t="s">
        <v>570</v>
      </c>
      <c r="C262" s="360" t="s">
        <v>512</v>
      </c>
      <c r="D262" s="421">
        <v>135.00800000000001</v>
      </c>
    </row>
    <row r="263" spans="1:4">
      <c r="D263" s="195">
        <f>SUM(D10:D262)</f>
        <v>47836.987999999998</v>
      </c>
    </row>
    <row r="264" spans="1:4">
      <c r="B264" s="2" t="s">
        <v>619</v>
      </c>
      <c r="C264" t="s">
        <v>89</v>
      </c>
    </row>
  </sheetData>
  <autoFilter ref="B10:B264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22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5" bestFit="1" customWidth="1"/>
  </cols>
  <sheetData>
    <row r="6" spans="1:27">
      <c r="A6" s="812" t="s">
        <v>234</v>
      </c>
      <c r="B6" s="812"/>
      <c r="C6" s="812"/>
      <c r="D6" s="812"/>
      <c r="E6" s="812"/>
      <c r="F6" s="812"/>
    </row>
    <row r="7" spans="1:27" ht="15" thickBot="1"/>
    <row r="8" spans="1:27" ht="15" customHeight="1">
      <c r="A8" s="813" t="s">
        <v>12</v>
      </c>
      <c r="B8" s="815" t="s">
        <v>13</v>
      </c>
      <c r="C8" s="817" t="s">
        <v>14</v>
      </c>
      <c r="D8" s="819" t="s">
        <v>15</v>
      </c>
    </row>
    <row r="9" spans="1:27" ht="15" thickBot="1">
      <c r="A9" s="814"/>
      <c r="B9" s="816"/>
      <c r="C9" s="818"/>
      <c r="D9" s="820"/>
    </row>
    <row r="10" spans="1:27" ht="19.2" customHeight="1" thickBot="1">
      <c r="A10" s="5">
        <v>1</v>
      </c>
      <c r="B10" s="58" t="s">
        <v>23</v>
      </c>
      <c r="C10" s="200" t="s">
        <v>472</v>
      </c>
      <c r="D10" s="278">
        <v>249.63499999999999</v>
      </c>
      <c r="E10" s="70" t="s">
        <v>224</v>
      </c>
      <c r="F10" s="821"/>
      <c r="G10" s="809"/>
      <c r="H10" s="809"/>
      <c r="I10" s="809"/>
      <c r="J10" s="809"/>
      <c r="K10" s="810"/>
      <c r="L10" s="810"/>
      <c r="M10" s="810"/>
      <c r="N10" s="810"/>
      <c r="O10" s="810"/>
      <c r="P10" s="810"/>
      <c r="Q10" s="810"/>
      <c r="R10" s="810"/>
      <c r="S10" s="811"/>
    </row>
    <row r="11" spans="1:27" ht="19.2" customHeight="1">
      <c r="A11" s="1"/>
      <c r="B11" s="59"/>
      <c r="C11" s="200"/>
      <c r="D11" s="278"/>
      <c r="F11" s="366" t="s">
        <v>229</v>
      </c>
      <c r="G11" s="76" t="s">
        <v>230</v>
      </c>
      <c r="H11" s="76" t="s">
        <v>231</v>
      </c>
      <c r="I11" s="76" t="s">
        <v>232</v>
      </c>
      <c r="J11" s="76" t="s">
        <v>233</v>
      </c>
      <c r="K11" s="76" t="s">
        <v>0</v>
      </c>
      <c r="L11" s="76" t="s">
        <v>227</v>
      </c>
      <c r="M11" s="76" t="s">
        <v>7</v>
      </c>
      <c r="N11" s="76" t="s">
        <v>228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0" t="s">
        <v>510</v>
      </c>
      <c r="D12" s="278">
        <v>425</v>
      </c>
      <c r="E12" s="365" t="s">
        <v>583</v>
      </c>
      <c r="F12" s="367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88">
        <f>S28-S12</f>
        <v>2</v>
      </c>
    </row>
    <row r="13" spans="1:27" ht="16.2" thickBot="1">
      <c r="A13" s="1"/>
      <c r="B13" s="59"/>
      <c r="C13" s="200"/>
      <c r="D13" s="278"/>
      <c r="E13" s="365" t="s">
        <v>584</v>
      </c>
      <c r="F13" s="367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88">
        <f t="shared" ref="T13:T18" si="1">S29-S13</f>
        <v>0</v>
      </c>
      <c r="U13" s="6">
        <v>113</v>
      </c>
      <c r="V13" s="60" t="s">
        <v>54</v>
      </c>
      <c r="W13" s="281" t="s">
        <v>472</v>
      </c>
      <c r="Y13" s="200" t="s">
        <v>520</v>
      </c>
      <c r="Z13" s="200" t="s">
        <v>469</v>
      </c>
      <c r="AA13" s="350">
        <v>73.125</v>
      </c>
    </row>
    <row r="14" spans="1:27" ht="15.6">
      <c r="A14" s="1">
        <v>3</v>
      </c>
      <c r="B14" s="59" t="s">
        <v>117</v>
      </c>
      <c r="C14" s="187" t="s">
        <v>458</v>
      </c>
      <c r="D14" s="278">
        <v>425</v>
      </c>
      <c r="E14" s="365" t="s">
        <v>585</v>
      </c>
      <c r="F14" s="367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88">
        <f t="shared" si="1"/>
        <v>0</v>
      </c>
      <c r="U14" s="6"/>
      <c r="V14" s="59"/>
      <c r="W14" s="59"/>
      <c r="Y14" s="200"/>
      <c r="Z14" s="200"/>
      <c r="AA14" s="350"/>
    </row>
    <row r="15" spans="1:27" ht="15.6">
      <c r="A15" s="1"/>
      <c r="B15" s="59"/>
      <c r="C15" s="200"/>
      <c r="D15" s="278"/>
      <c r="E15" s="365" t="s">
        <v>586</v>
      </c>
      <c r="F15" s="367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88">
        <f t="shared" si="1"/>
        <v>0</v>
      </c>
      <c r="U15" s="6">
        <f>U13+1</f>
        <v>114</v>
      </c>
      <c r="V15" s="59" t="s">
        <v>186</v>
      </c>
      <c r="W15" s="59" t="s">
        <v>456</v>
      </c>
      <c r="Y15" s="200" t="s">
        <v>186</v>
      </c>
      <c r="Z15" s="200" t="s">
        <v>456</v>
      </c>
      <c r="AA15" s="350">
        <v>71.430000000000007</v>
      </c>
    </row>
    <row r="16" spans="1:27" ht="15.6">
      <c r="A16" s="1">
        <v>4</v>
      </c>
      <c r="B16" s="59" t="s">
        <v>118</v>
      </c>
      <c r="C16" s="187" t="s">
        <v>466</v>
      </c>
      <c r="D16" s="278">
        <v>390</v>
      </c>
      <c r="E16" s="365" t="s">
        <v>587</v>
      </c>
      <c r="F16" s="367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88">
        <f t="shared" si="1"/>
        <v>1</v>
      </c>
      <c r="U16" s="6"/>
      <c r="V16" s="59"/>
      <c r="W16" s="59"/>
      <c r="Y16" s="200"/>
      <c r="Z16" s="200"/>
      <c r="AA16" s="350"/>
    </row>
    <row r="17" spans="1:27" ht="15.6">
      <c r="A17" s="1"/>
      <c r="B17" s="59"/>
      <c r="C17" s="200"/>
      <c r="D17" s="278"/>
      <c r="E17" s="365" t="s">
        <v>588</v>
      </c>
      <c r="F17" s="367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88">
        <f t="shared" si="1"/>
        <v>0</v>
      </c>
      <c r="U17" s="6">
        <f>U15+1</f>
        <v>115</v>
      </c>
      <c r="V17" s="59" t="s">
        <v>187</v>
      </c>
      <c r="W17" s="59" t="s">
        <v>466</v>
      </c>
      <c r="Y17" s="200" t="s">
        <v>187</v>
      </c>
      <c r="Z17" s="200" t="s">
        <v>456</v>
      </c>
      <c r="AA17" s="350">
        <v>71.430000000000007</v>
      </c>
    </row>
    <row r="18" spans="1:27" ht="16.2" thickBot="1">
      <c r="A18" s="1">
        <v>5</v>
      </c>
      <c r="B18" s="59" t="s">
        <v>119</v>
      </c>
      <c r="C18" s="187" t="s">
        <v>459</v>
      </c>
      <c r="D18" s="278">
        <v>265</v>
      </c>
      <c r="E18" s="365" t="s">
        <v>589</v>
      </c>
      <c r="F18" s="368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88">
        <f t="shared" si="1"/>
        <v>2</v>
      </c>
      <c r="U18" s="6"/>
      <c r="V18" s="59"/>
      <c r="W18" s="59"/>
      <c r="Y18" s="200"/>
      <c r="Z18" s="200"/>
      <c r="AA18" s="350"/>
    </row>
    <row r="19" spans="1:27" ht="16.2" thickBot="1">
      <c r="A19" s="1"/>
      <c r="B19" s="59"/>
      <c r="C19" s="200"/>
      <c r="D19" s="278"/>
      <c r="E19" s="365"/>
      <c r="F19" s="369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188</v>
      </c>
      <c r="W19" s="59" t="s">
        <v>456</v>
      </c>
      <c r="Y19" s="200" t="s">
        <v>188</v>
      </c>
      <c r="Z19" s="200" t="s">
        <v>458</v>
      </c>
      <c r="AA19" s="350">
        <v>68.430000000000007</v>
      </c>
    </row>
    <row r="20" spans="1:27" ht="15.6">
      <c r="A20" s="1">
        <v>6</v>
      </c>
      <c r="B20" s="59" t="s">
        <v>120</v>
      </c>
      <c r="C20" s="187" t="s">
        <v>457</v>
      </c>
      <c r="D20" s="278">
        <v>510</v>
      </c>
      <c r="E20" s="365"/>
      <c r="U20" s="6"/>
      <c r="V20" s="59"/>
      <c r="W20" s="59"/>
      <c r="Y20" s="200"/>
      <c r="Z20" s="200"/>
      <c r="AA20" s="350"/>
    </row>
    <row r="21" spans="1:27" ht="15.6">
      <c r="A21" s="1"/>
      <c r="B21" s="59"/>
      <c r="C21" s="200"/>
      <c r="D21" s="278"/>
      <c r="E21" s="365"/>
      <c r="U21" s="6">
        <f>U19+1</f>
        <v>117</v>
      </c>
      <c r="V21" s="59" t="s">
        <v>189</v>
      </c>
      <c r="W21" s="59" t="s">
        <v>457</v>
      </c>
      <c r="Y21" s="200" t="s">
        <v>554</v>
      </c>
      <c r="Z21" s="200" t="s">
        <v>555</v>
      </c>
      <c r="AA21" s="350">
        <v>76.525000000000006</v>
      </c>
    </row>
    <row r="22" spans="1:27" ht="15.6">
      <c r="A22" s="1">
        <v>7</v>
      </c>
      <c r="B22" s="59" t="s">
        <v>121</v>
      </c>
      <c r="C22" s="200" t="s">
        <v>461</v>
      </c>
      <c r="D22" s="278">
        <v>380</v>
      </c>
      <c r="E22" s="365"/>
      <c r="U22" s="6"/>
      <c r="V22" s="59"/>
      <c r="W22" s="59"/>
      <c r="Y22" s="200"/>
      <c r="Z22" s="200"/>
      <c r="AA22" s="350"/>
    </row>
    <row r="23" spans="1:27" ht="15.6">
      <c r="A23" s="1"/>
      <c r="B23" s="59"/>
      <c r="C23" s="200"/>
      <c r="D23" s="278"/>
      <c r="E23" s="365"/>
      <c r="U23" s="6">
        <f>U21+1</f>
        <v>118</v>
      </c>
      <c r="V23" s="60" t="s">
        <v>190</v>
      </c>
      <c r="W23" s="60" t="s">
        <v>511</v>
      </c>
      <c r="Y23" s="200" t="s">
        <v>556</v>
      </c>
      <c r="Z23" s="200" t="s">
        <v>555</v>
      </c>
      <c r="AA23" s="350">
        <v>76.525000000000006</v>
      </c>
    </row>
    <row r="24" spans="1:27" ht="15.6">
      <c r="A24" s="1">
        <v>8</v>
      </c>
      <c r="B24" s="59" t="s">
        <v>122</v>
      </c>
      <c r="C24" s="200" t="s">
        <v>461</v>
      </c>
      <c r="D24" s="278">
        <v>420</v>
      </c>
      <c r="E24" s="365"/>
      <c r="U24" s="6"/>
      <c r="V24" s="59"/>
      <c r="W24" s="59"/>
      <c r="Y24" s="200"/>
      <c r="Z24" s="200"/>
      <c r="AA24" s="350"/>
    </row>
    <row r="25" spans="1:27" ht="16.2" thickBot="1">
      <c r="A25" s="1"/>
      <c r="B25" s="59"/>
      <c r="C25" s="200"/>
      <c r="D25" s="278"/>
      <c r="E25" s="365"/>
      <c r="U25" s="6">
        <f>U23+1</f>
        <v>119</v>
      </c>
      <c r="V25" s="59" t="s">
        <v>191</v>
      </c>
      <c r="W25" s="59" t="s">
        <v>509</v>
      </c>
      <c r="Y25" s="200" t="s">
        <v>557</v>
      </c>
      <c r="Z25" s="200" t="s">
        <v>458</v>
      </c>
      <c r="AA25" s="350">
        <v>68.430000000000007</v>
      </c>
    </row>
    <row r="26" spans="1:27" ht="16.2" thickBot="1">
      <c r="A26" s="1">
        <v>9</v>
      </c>
      <c r="B26" s="59" t="s">
        <v>123</v>
      </c>
      <c r="C26" s="187" t="s">
        <v>458</v>
      </c>
      <c r="D26" s="278">
        <v>335</v>
      </c>
      <c r="E26" s="365"/>
      <c r="F26" s="809"/>
      <c r="G26" s="809"/>
      <c r="H26" s="809"/>
      <c r="I26" s="809"/>
      <c r="J26" s="809"/>
      <c r="K26" s="810"/>
      <c r="L26" s="810"/>
      <c r="M26" s="810"/>
      <c r="N26" s="810"/>
      <c r="O26" s="810"/>
      <c r="P26" s="810"/>
      <c r="Q26" s="810"/>
      <c r="R26" s="810"/>
      <c r="S26" s="811"/>
      <c r="U26" s="6"/>
      <c r="V26" s="59"/>
      <c r="W26" s="59"/>
      <c r="Y26" s="200"/>
      <c r="Z26" s="200"/>
      <c r="AA26" s="350"/>
    </row>
    <row r="27" spans="1:27" ht="15.6">
      <c r="A27" s="1"/>
      <c r="B27" s="59"/>
      <c r="C27" s="200"/>
      <c r="D27" s="278"/>
      <c r="E27" s="365"/>
      <c r="F27" s="76" t="s">
        <v>229</v>
      </c>
      <c r="G27" s="76" t="s">
        <v>230</v>
      </c>
      <c r="H27" s="76" t="s">
        <v>231</v>
      </c>
      <c r="I27" s="76" t="s">
        <v>232</v>
      </c>
      <c r="J27" s="76" t="s">
        <v>233</v>
      </c>
      <c r="K27" s="76" t="s">
        <v>0</v>
      </c>
      <c r="L27" s="76" t="s">
        <v>227</v>
      </c>
      <c r="M27" s="76" t="s">
        <v>7</v>
      </c>
      <c r="N27" s="76" t="s">
        <v>228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192</v>
      </c>
      <c r="W27" s="60" t="s">
        <v>467</v>
      </c>
      <c r="Y27" s="200" t="s">
        <v>558</v>
      </c>
      <c r="Z27" s="200" t="s">
        <v>463</v>
      </c>
      <c r="AA27" s="350">
        <v>70.125</v>
      </c>
    </row>
    <row r="28" spans="1:27" ht="15.6">
      <c r="A28" s="1">
        <v>10</v>
      </c>
      <c r="B28" s="59" t="s">
        <v>124</v>
      </c>
      <c r="C28" s="187" t="s">
        <v>458</v>
      </c>
      <c r="D28" s="278">
        <v>345</v>
      </c>
      <c r="E28" s="365" t="s">
        <v>583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0"/>
      <c r="Z28" s="200"/>
      <c r="AA28" s="350"/>
    </row>
    <row r="29" spans="1:27" ht="15.6">
      <c r="A29" s="1"/>
      <c r="B29" s="59"/>
      <c r="C29" s="200"/>
      <c r="D29" s="278"/>
      <c r="E29" s="365" t="s">
        <v>584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193</v>
      </c>
      <c r="W29" s="60" t="s">
        <v>512</v>
      </c>
      <c r="Y29" s="200" t="s">
        <v>559</v>
      </c>
      <c r="Z29" s="200" t="s">
        <v>466</v>
      </c>
      <c r="AA29" s="350">
        <v>77.430000000000007</v>
      </c>
    </row>
    <row r="30" spans="1:27" ht="15.6">
      <c r="A30" s="1">
        <v>11</v>
      </c>
      <c r="B30" s="59" t="s">
        <v>125</v>
      </c>
      <c r="C30" s="187" t="s">
        <v>458</v>
      </c>
      <c r="D30" s="278">
        <v>365</v>
      </c>
      <c r="E30" s="365" t="s">
        <v>585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0"/>
      <c r="Z30" s="200"/>
      <c r="AA30" s="350"/>
    </row>
    <row r="31" spans="1:27" ht="15.6">
      <c r="A31" s="1"/>
      <c r="B31" s="59"/>
      <c r="C31" s="200"/>
      <c r="D31" s="278"/>
      <c r="E31" s="365" t="s">
        <v>586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0" t="s">
        <v>560</v>
      </c>
      <c r="Z31" s="200" t="s">
        <v>456</v>
      </c>
      <c r="AA31" s="350">
        <v>71.430000000000007</v>
      </c>
    </row>
    <row r="32" spans="1:27" ht="15.6">
      <c r="A32" s="1">
        <v>12</v>
      </c>
      <c r="B32" s="59" t="s">
        <v>126</v>
      </c>
      <c r="C32" s="187" t="s">
        <v>456</v>
      </c>
      <c r="D32" s="278">
        <v>356</v>
      </c>
      <c r="E32" s="365" t="s">
        <v>587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0"/>
      <c r="Z32" s="200"/>
      <c r="AA32" s="350"/>
    </row>
    <row r="33" spans="1:27" ht="15.6">
      <c r="A33" s="1"/>
      <c r="B33" s="59"/>
      <c r="C33" s="200"/>
      <c r="D33" s="278"/>
      <c r="E33" s="365" t="s">
        <v>588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0" t="s">
        <v>561</v>
      </c>
      <c r="Z33" s="200" t="s">
        <v>456</v>
      </c>
      <c r="AA33" s="350">
        <v>71.430000000000007</v>
      </c>
    </row>
    <row r="34" spans="1:27" ht="16.2" thickBot="1">
      <c r="A34" s="1">
        <v>13</v>
      </c>
      <c r="B34" s="59" t="s">
        <v>127</v>
      </c>
      <c r="C34" s="187" t="s">
        <v>458</v>
      </c>
      <c r="D34" s="278">
        <v>332</v>
      </c>
      <c r="E34" s="365" t="s">
        <v>589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0"/>
      <c r="Z34" s="200"/>
      <c r="AA34" s="350"/>
    </row>
    <row r="35" spans="1:27" ht="16.2" thickBot="1">
      <c r="A35" s="1"/>
      <c r="B35" s="59"/>
      <c r="C35" s="200"/>
      <c r="D35" s="278"/>
      <c r="E35" s="365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0" t="s">
        <v>562</v>
      </c>
      <c r="Z35" s="200" t="s">
        <v>509</v>
      </c>
      <c r="AA35" s="350">
        <v>69.930000000000007</v>
      </c>
    </row>
    <row r="36" spans="1:27" ht="15.6">
      <c r="A36" s="1">
        <v>14</v>
      </c>
      <c r="B36" s="59" t="s">
        <v>128</v>
      </c>
      <c r="C36" s="187" t="s">
        <v>456</v>
      </c>
      <c r="D36" s="278">
        <v>384.42399999999998</v>
      </c>
      <c r="E36" s="365"/>
      <c r="U36" s="2"/>
      <c r="V36" s="2"/>
      <c r="Y36" s="200"/>
      <c r="Z36" s="200"/>
      <c r="AA36" s="350"/>
    </row>
    <row r="37" spans="1:27" ht="15.6">
      <c r="A37" s="1"/>
      <c r="B37" s="59"/>
      <c r="C37" s="59"/>
      <c r="D37" s="278"/>
      <c r="E37" s="365"/>
      <c r="U37" s="2"/>
      <c r="V37" s="2"/>
      <c r="Y37" s="200" t="s">
        <v>563</v>
      </c>
      <c r="Z37" s="200" t="s">
        <v>564</v>
      </c>
      <c r="AA37" s="350">
        <v>76.525000000000006</v>
      </c>
    </row>
    <row r="38" spans="1:27" ht="15.6">
      <c r="A38" s="1">
        <v>15</v>
      </c>
      <c r="B38" s="60" t="s">
        <v>25</v>
      </c>
      <c r="C38" s="187" t="s">
        <v>455</v>
      </c>
      <c r="D38" s="279">
        <v>385</v>
      </c>
      <c r="E38" s="365"/>
      <c r="U38" s="2"/>
      <c r="V38" s="2"/>
    </row>
    <row r="39" spans="1:27" ht="18">
      <c r="A39" s="1"/>
      <c r="B39" s="59"/>
      <c r="C39" s="187"/>
      <c r="D39" s="279"/>
      <c r="E39" s="365"/>
      <c r="U39" s="2"/>
      <c r="V39" s="2"/>
      <c r="Y39" s="351" t="s">
        <v>565</v>
      </c>
      <c r="Z39" s="352" t="s">
        <v>566</v>
      </c>
    </row>
    <row r="40" spans="1:27" ht="18">
      <c r="A40" s="1">
        <v>16</v>
      </c>
      <c r="B40" s="59" t="s">
        <v>16</v>
      </c>
      <c r="C40" s="187" t="s">
        <v>456</v>
      </c>
      <c r="D40" s="197">
        <v>423</v>
      </c>
      <c r="E40" s="365"/>
      <c r="U40" s="2"/>
      <c r="V40" s="2"/>
      <c r="Y40" s="353"/>
      <c r="Z40" s="354"/>
    </row>
    <row r="41" spans="1:27" ht="18">
      <c r="A41" s="1"/>
      <c r="B41" s="59"/>
      <c r="C41" s="187"/>
      <c r="D41" s="197"/>
      <c r="E41" s="365"/>
      <c r="U41" s="2"/>
      <c r="V41" s="2"/>
      <c r="Y41" s="351" t="s">
        <v>567</v>
      </c>
      <c r="Z41" s="352" t="s">
        <v>566</v>
      </c>
    </row>
    <row r="42" spans="1:27" ht="15.6">
      <c r="A42" s="1">
        <v>17</v>
      </c>
      <c r="B42" s="59" t="s">
        <v>17</v>
      </c>
      <c r="C42" s="187" t="s">
        <v>456</v>
      </c>
      <c r="D42" s="197">
        <v>382</v>
      </c>
      <c r="E42" s="365"/>
    </row>
    <row r="43" spans="1:27" ht="15.6">
      <c r="A43" s="1"/>
      <c r="B43" s="59"/>
      <c r="C43" s="187"/>
      <c r="D43" s="197"/>
      <c r="E43" s="365"/>
    </row>
    <row r="44" spans="1:27" ht="15.6">
      <c r="A44" s="1">
        <v>18</v>
      </c>
      <c r="B44" s="59" t="s">
        <v>18</v>
      </c>
      <c r="C44" s="187" t="s">
        <v>456</v>
      </c>
      <c r="D44" s="197">
        <v>405</v>
      </c>
      <c r="E44" s="365"/>
    </row>
    <row r="45" spans="1:27" ht="15.6">
      <c r="A45" s="1"/>
      <c r="B45" s="59"/>
      <c r="C45" s="187"/>
      <c r="D45" s="197"/>
      <c r="E45" s="365"/>
    </row>
    <row r="46" spans="1:27" ht="15.6">
      <c r="A46" s="1">
        <v>19</v>
      </c>
      <c r="B46" s="59" t="s">
        <v>129</v>
      </c>
      <c r="C46" s="187" t="s">
        <v>457</v>
      </c>
      <c r="D46" s="197">
        <v>388.45800000000003</v>
      </c>
      <c r="E46" s="365"/>
    </row>
    <row r="47" spans="1:27" ht="15.6">
      <c r="A47" s="1"/>
      <c r="B47" s="59"/>
      <c r="C47" s="187"/>
      <c r="D47" s="197"/>
      <c r="E47" s="365"/>
    </row>
    <row r="48" spans="1:27" ht="15.6">
      <c r="A48" s="1">
        <v>20</v>
      </c>
      <c r="B48" s="60" t="s">
        <v>26</v>
      </c>
      <c r="C48" s="187" t="s">
        <v>455</v>
      </c>
      <c r="D48" s="197">
        <v>405</v>
      </c>
      <c r="E48" s="365"/>
    </row>
    <row r="49" spans="1:5" ht="15.6">
      <c r="A49" s="1"/>
      <c r="B49" s="59"/>
      <c r="C49" s="187"/>
      <c r="D49" s="197"/>
      <c r="E49" s="365"/>
    </row>
    <row r="50" spans="1:5" ht="15.6">
      <c r="A50" s="1">
        <v>21</v>
      </c>
      <c r="B50" s="59" t="s">
        <v>130</v>
      </c>
      <c r="C50" s="187" t="s">
        <v>457</v>
      </c>
      <c r="D50" s="197">
        <v>360</v>
      </c>
      <c r="E50" s="365"/>
    </row>
    <row r="51" spans="1:5" ht="15.6">
      <c r="A51" s="1"/>
      <c r="B51" s="59"/>
      <c r="C51" s="187"/>
      <c r="D51" s="197"/>
      <c r="E51" s="365"/>
    </row>
    <row r="52" spans="1:5" ht="15.6">
      <c r="A52" s="1">
        <v>22</v>
      </c>
      <c r="B52" s="59" t="s">
        <v>131</v>
      </c>
      <c r="C52" s="187" t="s">
        <v>457</v>
      </c>
      <c r="D52" s="197">
        <v>390</v>
      </c>
      <c r="E52" s="365"/>
    </row>
    <row r="53" spans="1:5" ht="15.6">
      <c r="A53" s="1"/>
      <c r="B53" s="59"/>
      <c r="C53" s="187"/>
      <c r="D53" s="197"/>
      <c r="E53" s="365"/>
    </row>
    <row r="54" spans="1:5" ht="15.6">
      <c r="A54" s="1">
        <v>23</v>
      </c>
      <c r="B54" s="59" t="s">
        <v>132</v>
      </c>
      <c r="C54" s="187" t="s">
        <v>458</v>
      </c>
      <c r="D54" s="197">
        <v>325</v>
      </c>
      <c r="E54" s="365"/>
    </row>
    <row r="55" spans="1:5" ht="15.6">
      <c r="A55" s="1"/>
      <c r="B55" s="59"/>
      <c r="C55" s="187"/>
      <c r="D55" s="197"/>
      <c r="E55" s="365"/>
    </row>
    <row r="56" spans="1:5" ht="15.6">
      <c r="A56" s="1">
        <v>24</v>
      </c>
      <c r="B56" s="59" t="s">
        <v>133</v>
      </c>
      <c r="C56" s="187" t="s">
        <v>456</v>
      </c>
      <c r="D56" s="197">
        <v>430</v>
      </c>
      <c r="E56" s="365"/>
    </row>
    <row r="57" spans="1:5" ht="15.6">
      <c r="A57" s="1"/>
      <c r="B57" s="59"/>
      <c r="C57" s="187"/>
      <c r="D57" s="197"/>
      <c r="E57" s="365"/>
    </row>
    <row r="58" spans="1:5" ht="15.6">
      <c r="A58" s="1">
        <v>25</v>
      </c>
      <c r="B58" s="59" t="s">
        <v>134</v>
      </c>
      <c r="C58" s="187" t="s">
        <v>456</v>
      </c>
      <c r="D58" s="197">
        <v>298</v>
      </c>
      <c r="E58" s="365"/>
    </row>
    <row r="59" spans="1:5" ht="15.6">
      <c r="A59" s="1"/>
      <c r="B59" s="59"/>
      <c r="C59" s="187"/>
      <c r="D59" s="197"/>
      <c r="E59" s="365"/>
    </row>
    <row r="60" spans="1:5" ht="15.6">
      <c r="A60" s="1">
        <v>26</v>
      </c>
      <c r="B60" s="59" t="s">
        <v>135</v>
      </c>
      <c r="C60" s="187" t="s">
        <v>456</v>
      </c>
      <c r="D60" s="197">
        <v>422</v>
      </c>
      <c r="E60" s="365"/>
    </row>
    <row r="61" spans="1:5" ht="15.6">
      <c r="A61" s="1"/>
      <c r="B61" s="59"/>
      <c r="C61" s="187"/>
      <c r="D61" s="197"/>
      <c r="E61" s="365"/>
    </row>
    <row r="62" spans="1:5" ht="15.6">
      <c r="A62" s="1">
        <v>27</v>
      </c>
      <c r="B62" s="59" t="s">
        <v>136</v>
      </c>
      <c r="C62" s="187" t="s">
        <v>459</v>
      </c>
      <c r="D62" s="197">
        <v>345</v>
      </c>
      <c r="E62" s="365"/>
    </row>
    <row r="63" spans="1:5" ht="15.6">
      <c r="A63" s="1"/>
      <c r="B63" s="59"/>
      <c r="C63" s="187"/>
      <c r="D63" s="197"/>
      <c r="E63" s="365"/>
    </row>
    <row r="64" spans="1:5" ht="15.6">
      <c r="A64" s="1">
        <v>28</v>
      </c>
      <c r="B64" s="59" t="s">
        <v>137</v>
      </c>
      <c r="C64" s="187" t="s">
        <v>457</v>
      </c>
      <c r="D64" s="197">
        <v>370</v>
      </c>
      <c r="E64" s="365"/>
    </row>
    <row r="65" spans="1:5" ht="15.6">
      <c r="A65" s="1"/>
      <c r="B65" s="59"/>
      <c r="C65" s="187"/>
      <c r="D65" s="197"/>
      <c r="E65" s="365"/>
    </row>
    <row r="66" spans="1:5" ht="15.6">
      <c r="A66" s="1">
        <v>29</v>
      </c>
      <c r="B66" s="59" t="s">
        <v>138</v>
      </c>
      <c r="C66" s="187" t="s">
        <v>459</v>
      </c>
      <c r="D66" s="197">
        <v>320</v>
      </c>
      <c r="E66" s="365"/>
    </row>
    <row r="67" spans="1:5" ht="15.6">
      <c r="A67" s="1"/>
      <c r="B67" s="59"/>
      <c r="C67" s="187"/>
      <c r="D67" s="197"/>
      <c r="E67" s="365"/>
    </row>
    <row r="68" spans="1:5" ht="15.6">
      <c r="A68" s="1">
        <v>30</v>
      </c>
      <c r="B68" s="59" t="s">
        <v>139</v>
      </c>
      <c r="C68" s="187" t="s">
        <v>459</v>
      </c>
      <c r="D68" s="197">
        <v>390</v>
      </c>
      <c r="E68" s="365"/>
    </row>
    <row r="69" spans="1:5" ht="15.6">
      <c r="A69" s="1"/>
      <c r="B69" s="59"/>
      <c r="C69" s="187"/>
      <c r="D69" s="197"/>
      <c r="E69" s="365"/>
    </row>
    <row r="70" spans="1:5" ht="15.6">
      <c r="A70" s="1">
        <v>31</v>
      </c>
      <c r="B70" s="59" t="s">
        <v>140</v>
      </c>
      <c r="C70" s="187" t="s">
        <v>457</v>
      </c>
      <c r="D70" s="197">
        <v>425.02</v>
      </c>
      <c r="E70" s="365"/>
    </row>
    <row r="71" spans="1:5" ht="15.6">
      <c r="A71" s="1"/>
      <c r="B71" s="59"/>
      <c r="C71" s="187"/>
      <c r="D71" s="197"/>
      <c r="E71" s="365"/>
    </row>
    <row r="72" spans="1:5" ht="15.6">
      <c r="A72" s="1">
        <v>32</v>
      </c>
      <c r="B72" s="60" t="s">
        <v>27</v>
      </c>
      <c r="C72" s="187" t="s">
        <v>460</v>
      </c>
      <c r="D72" s="197">
        <v>480</v>
      </c>
      <c r="E72" s="365"/>
    </row>
    <row r="73" spans="1:5" ht="15.6">
      <c r="A73" s="1"/>
      <c r="B73" s="59"/>
      <c r="C73" s="187"/>
      <c r="D73" s="197"/>
      <c r="E73" s="365"/>
    </row>
    <row r="74" spans="1:5" ht="15.6">
      <c r="A74" s="1">
        <v>33</v>
      </c>
      <c r="B74" s="59" t="s">
        <v>19</v>
      </c>
      <c r="C74" s="187" t="s">
        <v>461</v>
      </c>
      <c r="D74" s="197">
        <v>297.315</v>
      </c>
      <c r="E74" s="365"/>
    </row>
    <row r="75" spans="1:5" ht="15.6">
      <c r="A75" s="1"/>
      <c r="B75" s="59"/>
      <c r="C75" s="187"/>
      <c r="D75" s="197"/>
      <c r="E75" s="365"/>
    </row>
    <row r="76" spans="1:5" ht="15.6">
      <c r="A76" s="1">
        <v>34</v>
      </c>
      <c r="B76" s="60" t="s">
        <v>28</v>
      </c>
      <c r="C76" s="187" t="s">
        <v>462</v>
      </c>
      <c r="D76" s="197">
        <v>415</v>
      </c>
      <c r="E76" s="365"/>
    </row>
    <row r="77" spans="1:5" ht="15.6">
      <c r="A77" s="1"/>
      <c r="B77" s="59"/>
      <c r="C77" s="187"/>
      <c r="D77" s="197"/>
      <c r="E77" s="365"/>
    </row>
    <row r="78" spans="1:5" ht="15.6">
      <c r="A78" s="1">
        <v>35</v>
      </c>
      <c r="B78" s="59" t="s">
        <v>20</v>
      </c>
      <c r="C78" s="187" t="s">
        <v>457</v>
      </c>
      <c r="D78" s="197">
        <v>425</v>
      </c>
      <c r="E78" s="365"/>
    </row>
    <row r="79" spans="1:5" ht="15.6">
      <c r="A79" s="1"/>
      <c r="B79" s="59"/>
      <c r="C79" s="187"/>
      <c r="D79" s="197"/>
      <c r="E79" s="365"/>
    </row>
    <row r="80" spans="1:5" ht="15.6">
      <c r="A80" s="1">
        <v>36</v>
      </c>
      <c r="B80" s="59" t="s">
        <v>21</v>
      </c>
      <c r="C80" s="187" t="s">
        <v>457</v>
      </c>
      <c r="D80" s="197">
        <v>395</v>
      </c>
      <c r="E80" s="365"/>
    </row>
    <row r="81" spans="1:5" ht="15.6">
      <c r="A81" s="1"/>
      <c r="B81" s="59"/>
      <c r="C81" s="187"/>
      <c r="D81" s="197"/>
      <c r="E81" s="365"/>
    </row>
    <row r="82" spans="1:5" ht="15.6">
      <c r="A82" s="1">
        <v>37</v>
      </c>
      <c r="B82" s="59" t="s">
        <v>141</v>
      </c>
      <c r="C82" s="187" t="s">
        <v>458</v>
      </c>
      <c r="D82" s="197">
        <v>329.07400000000001</v>
      </c>
      <c r="E82" s="365"/>
    </row>
    <row r="83" spans="1:5" ht="15.6">
      <c r="A83" s="1"/>
      <c r="B83" s="59"/>
      <c r="C83" s="187"/>
      <c r="D83" s="197"/>
      <c r="E83" s="365"/>
    </row>
    <row r="84" spans="1:5" ht="15.6">
      <c r="A84" s="1">
        <v>38</v>
      </c>
      <c r="B84" s="60" t="s">
        <v>22</v>
      </c>
      <c r="C84" s="187" t="s">
        <v>463</v>
      </c>
      <c r="D84" s="197">
        <v>390</v>
      </c>
      <c r="E84" s="365"/>
    </row>
    <row r="85" spans="1:5" ht="15.6">
      <c r="A85" s="1"/>
      <c r="B85" s="59"/>
      <c r="C85" s="187"/>
      <c r="D85" s="197"/>
      <c r="E85" s="365"/>
    </row>
    <row r="86" spans="1:5" ht="15.6">
      <c r="A86" s="1">
        <v>39</v>
      </c>
      <c r="B86" s="59" t="s">
        <v>142</v>
      </c>
      <c r="C86" s="187" t="s">
        <v>457</v>
      </c>
      <c r="D86" s="197">
        <v>444.77100000000002</v>
      </c>
      <c r="E86" s="365"/>
    </row>
    <row r="87" spans="1:5" ht="15">
      <c r="A87" s="1"/>
      <c r="B87" s="59"/>
      <c r="C87" s="187"/>
      <c r="D87" s="197"/>
    </row>
    <row r="88" spans="1:5" ht="15">
      <c r="A88" s="1">
        <v>40</v>
      </c>
      <c r="B88" s="60" t="s">
        <v>29</v>
      </c>
      <c r="C88" s="187" t="s">
        <v>510</v>
      </c>
      <c r="D88" s="197">
        <v>248.03800000000001</v>
      </c>
    </row>
    <row r="89" spans="1:5" ht="15">
      <c r="A89" s="1"/>
      <c r="B89" s="59"/>
      <c r="C89" s="187"/>
      <c r="D89" s="197"/>
    </row>
    <row r="90" spans="1:5" ht="15">
      <c r="A90" s="1">
        <v>41</v>
      </c>
      <c r="B90" s="60" t="s">
        <v>30</v>
      </c>
      <c r="C90" s="187" t="s">
        <v>465</v>
      </c>
      <c r="D90" s="197">
        <v>430</v>
      </c>
    </row>
    <row r="91" spans="1:5" ht="15">
      <c r="A91" s="1"/>
      <c r="B91" s="59"/>
      <c r="C91" s="187"/>
      <c r="D91" s="197"/>
    </row>
    <row r="92" spans="1:5" ht="15">
      <c r="A92" s="1">
        <v>42</v>
      </c>
      <c r="B92" s="59" t="s">
        <v>2</v>
      </c>
      <c r="C92" s="187" t="s">
        <v>456</v>
      </c>
      <c r="D92" s="197">
        <v>400</v>
      </c>
    </row>
    <row r="93" spans="1:5" ht="15">
      <c r="A93" s="1"/>
      <c r="B93" s="59"/>
      <c r="C93" s="187"/>
      <c r="D93" s="197"/>
    </row>
    <row r="94" spans="1:5" ht="15">
      <c r="A94" s="1">
        <v>43</v>
      </c>
      <c r="B94" s="59" t="s">
        <v>49</v>
      </c>
      <c r="C94" s="187" t="s">
        <v>456</v>
      </c>
      <c r="D94" s="197">
        <v>410</v>
      </c>
    </row>
    <row r="95" spans="1:5" ht="15">
      <c r="A95" s="1"/>
      <c r="B95" s="59"/>
      <c r="C95" s="187"/>
      <c r="D95" s="197"/>
    </row>
    <row r="96" spans="1:5" ht="15">
      <c r="A96" s="1">
        <v>44</v>
      </c>
      <c r="B96" s="59" t="s">
        <v>50</v>
      </c>
      <c r="C96" s="187" t="s">
        <v>457</v>
      </c>
      <c r="D96" s="197">
        <v>435</v>
      </c>
    </row>
    <row r="97" spans="1:4" ht="15">
      <c r="A97" s="1"/>
      <c r="B97" s="59"/>
      <c r="C97" s="187"/>
      <c r="D97" s="197"/>
    </row>
    <row r="98" spans="1:4" ht="15">
      <c r="A98" s="1">
        <v>45</v>
      </c>
      <c r="B98" s="59" t="s">
        <v>143</v>
      </c>
      <c r="C98" s="187" t="s">
        <v>456</v>
      </c>
      <c r="D98" s="197">
        <v>360</v>
      </c>
    </row>
    <row r="99" spans="1:4" ht="15">
      <c r="A99" s="1"/>
      <c r="B99" s="59"/>
      <c r="C99" s="187"/>
      <c r="D99" s="197"/>
    </row>
    <row r="100" spans="1:4" ht="15">
      <c r="A100" s="1">
        <v>46</v>
      </c>
      <c r="B100" s="59" t="s">
        <v>144</v>
      </c>
      <c r="C100" s="187" t="s">
        <v>458</v>
      </c>
      <c r="D100" s="197">
        <v>391.45100000000002</v>
      </c>
    </row>
    <row r="101" spans="1:4" ht="15">
      <c r="A101" s="1"/>
      <c r="B101" s="59"/>
      <c r="C101" s="187"/>
      <c r="D101" s="197"/>
    </row>
    <row r="102" spans="1:4" ht="15">
      <c r="A102" s="1">
        <v>47</v>
      </c>
      <c r="B102" s="60" t="s">
        <v>31</v>
      </c>
      <c r="C102" s="187" t="s">
        <v>455</v>
      </c>
      <c r="D102" s="197">
        <v>380</v>
      </c>
    </row>
    <row r="103" spans="1:4" ht="15">
      <c r="A103" s="1"/>
      <c r="B103" s="59"/>
      <c r="C103" s="187"/>
      <c r="D103" s="197"/>
    </row>
    <row r="104" spans="1:4" ht="15">
      <c r="A104" s="1">
        <v>48</v>
      </c>
      <c r="B104" s="59" t="s">
        <v>145</v>
      </c>
      <c r="C104" s="187" t="s">
        <v>466</v>
      </c>
      <c r="D104" s="197">
        <v>475</v>
      </c>
    </row>
    <row r="105" spans="1:4" ht="15">
      <c r="A105" s="1"/>
      <c r="B105" s="59"/>
      <c r="C105" s="187"/>
      <c r="D105" s="197"/>
    </row>
    <row r="106" spans="1:4" ht="15">
      <c r="A106" s="1">
        <v>49</v>
      </c>
      <c r="B106" s="59" t="s">
        <v>146</v>
      </c>
      <c r="C106" s="187" t="s">
        <v>457</v>
      </c>
      <c r="D106" s="197">
        <v>380</v>
      </c>
    </row>
    <row r="107" spans="1:4" ht="15">
      <c r="A107" s="1"/>
      <c r="B107" s="59"/>
      <c r="C107" s="187"/>
      <c r="D107" s="197"/>
    </row>
    <row r="108" spans="1:4" ht="15">
      <c r="A108" s="1">
        <v>50</v>
      </c>
      <c r="B108" s="59" t="s">
        <v>147</v>
      </c>
      <c r="C108" s="187" t="s">
        <v>456</v>
      </c>
      <c r="D108" s="197">
        <v>390</v>
      </c>
    </row>
    <row r="109" spans="1:4" ht="15">
      <c r="A109" s="1"/>
      <c r="B109" s="59"/>
      <c r="C109" s="187"/>
      <c r="D109" s="197"/>
    </row>
    <row r="110" spans="1:4" ht="15">
      <c r="A110" s="1">
        <v>51</v>
      </c>
      <c r="B110" s="59" t="s">
        <v>148</v>
      </c>
      <c r="C110" s="187" t="s">
        <v>457</v>
      </c>
      <c r="D110" s="197">
        <v>465</v>
      </c>
    </row>
    <row r="111" spans="1:4" ht="15">
      <c r="A111" s="1"/>
      <c r="B111" s="59"/>
      <c r="C111" s="187"/>
      <c r="D111" s="197"/>
    </row>
    <row r="112" spans="1:4" ht="15">
      <c r="A112" s="1">
        <v>52</v>
      </c>
      <c r="B112" s="59" t="s">
        <v>149</v>
      </c>
      <c r="C112" s="187" t="s">
        <v>457</v>
      </c>
      <c r="D112" s="197">
        <v>383.20800000000003</v>
      </c>
    </row>
    <row r="113" spans="1:4" ht="15">
      <c r="A113" s="1"/>
      <c r="B113" s="59"/>
      <c r="C113" s="187"/>
      <c r="D113" s="197"/>
    </row>
    <row r="114" spans="1:4" ht="15">
      <c r="A114" s="1">
        <v>53</v>
      </c>
      <c r="B114" s="60" t="s">
        <v>32</v>
      </c>
      <c r="C114" s="187" t="s">
        <v>467</v>
      </c>
      <c r="D114" s="197">
        <v>380</v>
      </c>
    </row>
    <row r="115" spans="1:4" ht="15">
      <c r="A115" s="1"/>
      <c r="B115" s="59"/>
      <c r="C115" s="187"/>
      <c r="D115" s="197"/>
    </row>
    <row r="116" spans="1:4" ht="15">
      <c r="A116" s="1">
        <v>54</v>
      </c>
      <c r="B116" s="59" t="s">
        <v>51</v>
      </c>
      <c r="C116" s="187" t="s">
        <v>456</v>
      </c>
      <c r="D116" s="197">
        <v>348</v>
      </c>
    </row>
    <row r="117" spans="1:4" ht="15">
      <c r="A117" s="1"/>
      <c r="B117" s="59"/>
      <c r="C117" s="187"/>
      <c r="D117" s="197"/>
    </row>
    <row r="118" spans="1:4" ht="15">
      <c r="A118" s="1">
        <v>55</v>
      </c>
      <c r="B118" s="59" t="s">
        <v>52</v>
      </c>
      <c r="C118" s="187" t="s">
        <v>456</v>
      </c>
      <c r="D118" s="197">
        <v>377.78399999999999</v>
      </c>
    </row>
    <row r="119" spans="1:4" ht="15">
      <c r="A119" s="1"/>
      <c r="B119" s="59"/>
      <c r="C119" s="187"/>
      <c r="D119" s="197"/>
    </row>
    <row r="120" spans="1:4" ht="15">
      <c r="A120" s="1">
        <v>56</v>
      </c>
      <c r="B120" s="60" t="s">
        <v>33</v>
      </c>
      <c r="C120" s="187" t="s">
        <v>455</v>
      </c>
      <c r="D120" s="197">
        <v>410</v>
      </c>
    </row>
    <row r="121" spans="1:4" ht="15">
      <c r="A121" s="1"/>
      <c r="B121" s="59"/>
      <c r="C121" s="187"/>
      <c r="D121" s="197"/>
    </row>
    <row r="122" spans="1:4" ht="15">
      <c r="A122" s="1">
        <v>57</v>
      </c>
      <c r="B122" s="59" t="s">
        <v>150</v>
      </c>
      <c r="C122" s="187" t="s">
        <v>456</v>
      </c>
      <c r="D122" s="197">
        <v>380</v>
      </c>
    </row>
    <row r="123" spans="1:4" ht="15">
      <c r="A123" s="1"/>
      <c r="B123" s="59"/>
      <c r="C123" s="187"/>
      <c r="D123" s="197"/>
    </row>
    <row r="124" spans="1:4" ht="15">
      <c r="A124" s="1">
        <v>58</v>
      </c>
      <c r="B124" s="59" t="s">
        <v>151</v>
      </c>
      <c r="C124" s="187" t="s">
        <v>456</v>
      </c>
      <c r="D124" s="197">
        <v>325</v>
      </c>
    </row>
    <row r="125" spans="1:4" ht="15">
      <c r="A125" s="1"/>
      <c r="B125" s="59"/>
      <c r="C125" s="187"/>
      <c r="D125" s="197"/>
    </row>
    <row r="126" spans="1:4" ht="15">
      <c r="A126" s="1">
        <v>59</v>
      </c>
      <c r="B126" s="59" t="s">
        <v>152</v>
      </c>
      <c r="C126" s="187" t="s">
        <v>458</v>
      </c>
      <c r="D126" s="197">
        <v>329.8</v>
      </c>
    </row>
    <row r="127" spans="1:4" ht="15">
      <c r="A127" s="1"/>
      <c r="B127" s="59"/>
      <c r="C127" s="187"/>
      <c r="D127" s="197"/>
    </row>
    <row r="128" spans="1:4" ht="15">
      <c r="A128" s="1">
        <v>60</v>
      </c>
      <c r="B128" s="60" t="s">
        <v>34</v>
      </c>
      <c r="C128" s="187" t="s">
        <v>468</v>
      </c>
      <c r="D128" s="197">
        <v>385</v>
      </c>
    </row>
    <row r="129" spans="1:4" ht="15">
      <c r="A129" s="1"/>
      <c r="B129" s="59"/>
      <c r="C129" s="187"/>
      <c r="D129" s="197"/>
    </row>
    <row r="130" spans="1:4" ht="15">
      <c r="A130" s="1">
        <v>61</v>
      </c>
      <c r="B130" s="59" t="s">
        <v>153</v>
      </c>
      <c r="C130" s="187" t="s">
        <v>456</v>
      </c>
      <c r="D130" s="197">
        <v>312.55799999999999</v>
      </c>
    </row>
    <row r="131" spans="1:4" ht="15">
      <c r="A131" s="1"/>
      <c r="B131" s="59"/>
      <c r="C131" s="187"/>
      <c r="D131" s="197"/>
    </row>
    <row r="132" spans="1:4" ht="15">
      <c r="A132" s="1">
        <v>62</v>
      </c>
      <c r="B132" s="60" t="s">
        <v>35</v>
      </c>
      <c r="C132" s="187" t="s">
        <v>469</v>
      </c>
      <c r="D132" s="198">
        <v>242</v>
      </c>
    </row>
    <row r="133" spans="1:4" ht="15">
      <c r="A133" s="1"/>
      <c r="B133" s="59"/>
      <c r="C133" s="187"/>
      <c r="D133" s="198"/>
    </row>
    <row r="134" spans="1:4" ht="15">
      <c r="A134" s="1">
        <v>63</v>
      </c>
      <c r="B134" s="59" t="s">
        <v>4</v>
      </c>
      <c r="C134" s="187" t="s">
        <v>464</v>
      </c>
      <c r="D134" s="198">
        <v>464</v>
      </c>
    </row>
    <row r="135" spans="1:4" ht="15">
      <c r="A135" s="1"/>
      <c r="B135" s="59"/>
      <c r="C135" s="187"/>
      <c r="D135" s="198"/>
    </row>
    <row r="136" spans="1:4" ht="15">
      <c r="A136" s="1">
        <v>64</v>
      </c>
      <c r="B136" s="59" t="s">
        <v>5</v>
      </c>
      <c r="C136" s="188" t="s">
        <v>456</v>
      </c>
      <c r="D136" s="198">
        <v>391</v>
      </c>
    </row>
    <row r="137" spans="1:4" ht="15">
      <c r="A137" s="1"/>
      <c r="B137" s="59"/>
      <c r="C137" s="187"/>
      <c r="D137" s="198"/>
    </row>
    <row r="138" spans="1:4" ht="15">
      <c r="A138" s="1">
        <v>65</v>
      </c>
      <c r="B138" s="59" t="s">
        <v>154</v>
      </c>
      <c r="C138" s="187" t="s">
        <v>466</v>
      </c>
      <c r="D138" s="198">
        <v>417.51799999999997</v>
      </c>
    </row>
    <row r="139" spans="1:4" ht="15">
      <c r="A139" s="1"/>
      <c r="B139" s="59"/>
      <c r="C139" s="187"/>
      <c r="D139" s="196"/>
    </row>
    <row r="140" spans="1:4" ht="15">
      <c r="A140" s="1">
        <v>66</v>
      </c>
      <c r="B140" s="60" t="s">
        <v>36</v>
      </c>
      <c r="C140" s="189" t="s">
        <v>455</v>
      </c>
      <c r="D140" s="283">
        <v>315</v>
      </c>
    </row>
    <row r="141" spans="1:4">
      <c r="A141" s="1"/>
      <c r="B141" s="59"/>
      <c r="C141" s="59"/>
      <c r="D141" s="283"/>
    </row>
    <row r="142" spans="1:4" ht="15">
      <c r="A142" s="1">
        <v>67</v>
      </c>
      <c r="B142" s="59" t="s">
        <v>6</v>
      </c>
      <c r="C142" s="187" t="s">
        <v>458</v>
      </c>
      <c r="D142" s="283">
        <v>375</v>
      </c>
    </row>
    <row r="143" spans="1:4" ht="15">
      <c r="A143" s="1"/>
      <c r="B143" s="59"/>
      <c r="C143" s="187"/>
      <c r="D143" s="283"/>
    </row>
    <row r="144" spans="1:4" ht="15">
      <c r="A144" s="1">
        <v>68</v>
      </c>
      <c r="B144" s="59" t="s">
        <v>37</v>
      </c>
      <c r="C144" s="187" t="s">
        <v>456</v>
      </c>
      <c r="D144" s="283">
        <v>416</v>
      </c>
    </row>
    <row r="145" spans="1:4" ht="15">
      <c r="A145" s="1"/>
      <c r="B145" s="59"/>
      <c r="C145" s="187"/>
      <c r="D145" s="283"/>
    </row>
    <row r="146" spans="1:4" ht="15">
      <c r="A146" s="1">
        <v>69</v>
      </c>
      <c r="B146" s="59" t="s">
        <v>155</v>
      </c>
      <c r="C146" s="187" t="s">
        <v>456</v>
      </c>
      <c r="D146" s="283">
        <v>422</v>
      </c>
    </row>
    <row r="147" spans="1:4" ht="15">
      <c r="A147" s="1"/>
      <c r="B147" s="59"/>
      <c r="C147" s="187"/>
      <c r="D147" s="283"/>
    </row>
    <row r="148" spans="1:4" ht="15">
      <c r="A148" s="1">
        <v>70</v>
      </c>
      <c r="B148" s="59" t="s">
        <v>156</v>
      </c>
      <c r="C148" s="187" t="s">
        <v>456</v>
      </c>
      <c r="D148" s="283">
        <v>388</v>
      </c>
    </row>
    <row r="149" spans="1:4" ht="15">
      <c r="A149" s="1"/>
      <c r="B149" s="59"/>
      <c r="C149" s="187"/>
      <c r="D149" s="283"/>
    </row>
    <row r="150" spans="1:4" ht="15">
      <c r="A150" s="1">
        <v>71</v>
      </c>
      <c r="B150" s="59" t="s">
        <v>157</v>
      </c>
      <c r="C150" s="187" t="s">
        <v>466</v>
      </c>
      <c r="D150" s="283">
        <v>409</v>
      </c>
    </row>
    <row r="151" spans="1:4" ht="15">
      <c r="A151" s="1"/>
      <c r="B151" s="59"/>
      <c r="C151" s="187"/>
      <c r="D151" s="283"/>
    </row>
    <row r="152" spans="1:4" ht="15">
      <c r="A152" s="1">
        <v>72</v>
      </c>
      <c r="B152" s="59" t="s">
        <v>158</v>
      </c>
      <c r="C152" s="187" t="s">
        <v>456</v>
      </c>
      <c r="D152" s="283">
        <v>420</v>
      </c>
    </row>
    <row r="153" spans="1:4" ht="15">
      <c r="A153" s="1"/>
      <c r="B153" s="59"/>
      <c r="C153" s="187"/>
      <c r="D153" s="283"/>
    </row>
    <row r="154" spans="1:4" ht="15">
      <c r="A154" s="1">
        <v>73</v>
      </c>
      <c r="B154" s="59" t="s">
        <v>159</v>
      </c>
      <c r="C154" s="187" t="s">
        <v>455</v>
      </c>
      <c r="D154" s="283">
        <v>399</v>
      </c>
    </row>
    <row r="155" spans="1:4" ht="15">
      <c r="A155" s="1"/>
      <c r="B155" s="59"/>
      <c r="C155" s="187"/>
      <c r="D155" s="283"/>
    </row>
    <row r="156" spans="1:4" ht="15">
      <c r="A156" s="1">
        <v>74</v>
      </c>
      <c r="B156" s="59" t="s">
        <v>160</v>
      </c>
      <c r="C156" s="187" t="s">
        <v>457</v>
      </c>
      <c r="D156" s="283">
        <v>381</v>
      </c>
    </row>
    <row r="157" spans="1:4" ht="15">
      <c r="A157" s="1"/>
      <c r="B157" s="59"/>
      <c r="C157" s="187"/>
      <c r="D157" s="283"/>
    </row>
    <row r="158" spans="1:4" ht="15">
      <c r="A158" s="1">
        <v>75</v>
      </c>
      <c r="B158" s="59" t="s">
        <v>161</v>
      </c>
      <c r="C158" s="187" t="s">
        <v>456</v>
      </c>
      <c r="D158" s="283">
        <v>382</v>
      </c>
    </row>
    <row r="159" spans="1:4" ht="15">
      <c r="A159" s="1"/>
      <c r="B159" s="59"/>
      <c r="C159" s="187"/>
      <c r="D159" s="283"/>
    </row>
    <row r="160" spans="1:4" ht="15">
      <c r="A160" s="1">
        <v>76</v>
      </c>
      <c r="B160" s="59" t="s">
        <v>162</v>
      </c>
      <c r="C160" s="187" t="s">
        <v>456</v>
      </c>
      <c r="D160" s="283">
        <v>391</v>
      </c>
    </row>
    <row r="161" spans="1:4" ht="15">
      <c r="A161" s="1"/>
      <c r="B161" s="59"/>
      <c r="C161" s="187"/>
      <c r="D161" s="283"/>
    </row>
    <row r="162" spans="1:4" ht="15">
      <c r="A162" s="1">
        <v>77</v>
      </c>
      <c r="B162" s="59" t="s">
        <v>163</v>
      </c>
      <c r="C162" s="187" t="s">
        <v>509</v>
      </c>
      <c r="D162" s="283">
        <v>433</v>
      </c>
    </row>
    <row r="163" spans="1:4" ht="15">
      <c r="A163" s="1"/>
      <c r="B163" s="59"/>
      <c r="C163" s="187"/>
      <c r="D163" s="283"/>
    </row>
    <row r="164" spans="1:4" ht="15">
      <c r="A164" s="1">
        <v>78</v>
      </c>
      <c r="B164" s="59" t="s">
        <v>164</v>
      </c>
      <c r="C164" s="187" t="s">
        <v>456</v>
      </c>
      <c r="D164" s="283">
        <v>415</v>
      </c>
    </row>
    <row r="165" spans="1:4" ht="15">
      <c r="A165" s="1"/>
      <c r="B165" s="59"/>
      <c r="C165" s="187"/>
      <c r="D165" s="283"/>
    </row>
    <row r="166" spans="1:4" ht="15">
      <c r="A166" s="1">
        <v>79</v>
      </c>
      <c r="B166" s="59" t="s">
        <v>165</v>
      </c>
      <c r="C166" s="187" t="s">
        <v>456</v>
      </c>
      <c r="D166" s="283">
        <v>430</v>
      </c>
    </row>
    <row r="167" spans="1:4" ht="15">
      <c r="A167" s="1"/>
      <c r="B167" s="59"/>
      <c r="C167" s="187"/>
      <c r="D167" s="283"/>
    </row>
    <row r="168" spans="1:4" ht="15">
      <c r="A168" s="1">
        <v>80</v>
      </c>
      <c r="B168" s="59" t="s">
        <v>166</v>
      </c>
      <c r="C168" s="187" t="s">
        <v>456</v>
      </c>
      <c r="D168" s="283">
        <v>314</v>
      </c>
    </row>
    <row r="169" spans="1:4" ht="15">
      <c r="A169" s="1"/>
      <c r="B169" s="59"/>
      <c r="C169" s="187"/>
      <c r="D169" s="283"/>
    </row>
    <row r="170" spans="1:4" ht="15">
      <c r="A170" s="1">
        <v>81</v>
      </c>
      <c r="B170" s="59" t="s">
        <v>167</v>
      </c>
      <c r="C170" s="187" t="s">
        <v>459</v>
      </c>
      <c r="D170" s="283">
        <v>402.24900000000002</v>
      </c>
    </row>
    <row r="171" spans="1:4" ht="15">
      <c r="A171" s="1"/>
      <c r="B171" s="59"/>
      <c r="C171" s="187"/>
      <c r="D171" s="280"/>
    </row>
    <row r="172" spans="1:4" ht="15">
      <c r="A172" s="1">
        <v>82</v>
      </c>
      <c r="B172" s="60" t="s">
        <v>38</v>
      </c>
      <c r="C172" s="187" t="s">
        <v>470</v>
      </c>
      <c r="D172" s="280">
        <v>400</v>
      </c>
    </row>
    <row r="173" spans="1:4">
      <c r="A173" s="6"/>
      <c r="B173" s="59"/>
      <c r="C173" s="59"/>
      <c r="D173" s="199"/>
    </row>
    <row r="174" spans="1:4">
      <c r="A174" s="6">
        <f>A172+1</f>
        <v>83</v>
      </c>
      <c r="B174" s="59" t="s">
        <v>168</v>
      </c>
      <c r="C174" s="59" t="s">
        <v>457</v>
      </c>
      <c r="D174" s="199">
        <v>435</v>
      </c>
    </row>
    <row r="175" spans="1:4">
      <c r="A175" s="6"/>
      <c r="B175" s="59"/>
      <c r="C175" s="59"/>
      <c r="D175" s="199"/>
    </row>
    <row r="176" spans="1:4">
      <c r="A176" s="6">
        <f>A174+1</f>
        <v>84</v>
      </c>
      <c r="B176" s="60" t="s">
        <v>39</v>
      </c>
      <c r="C176" s="60" t="s">
        <v>469</v>
      </c>
      <c r="D176" s="199">
        <v>345</v>
      </c>
    </row>
    <row r="177" spans="1:18" ht="15">
      <c r="A177" s="6"/>
      <c r="B177" s="59"/>
      <c r="C177" s="59"/>
      <c r="D177" s="199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456</v>
      </c>
      <c r="D178" s="199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199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456</v>
      </c>
      <c r="D180" s="199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199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509</v>
      </c>
      <c r="D182" s="199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199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169</v>
      </c>
      <c r="C184" s="59" t="s">
        <v>466</v>
      </c>
      <c r="D184" s="199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199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170</v>
      </c>
      <c r="C186" s="59" t="s">
        <v>459</v>
      </c>
      <c r="D186" s="199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199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0" t="s">
        <v>467</v>
      </c>
      <c r="D188" s="198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0"/>
      <c r="D189" s="198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0" t="s">
        <v>470</v>
      </c>
      <c r="D190" s="198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0"/>
      <c r="D191" s="198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1" t="s">
        <v>471</v>
      </c>
      <c r="D192" s="198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0"/>
      <c r="D193" s="198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0" t="s">
        <v>463</v>
      </c>
      <c r="D194" s="198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0"/>
      <c r="D195" s="198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171</v>
      </c>
      <c r="C196" s="190" t="s">
        <v>458</v>
      </c>
      <c r="D196" s="198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0"/>
      <c r="D197" s="198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172</v>
      </c>
      <c r="C198" s="190" t="s">
        <v>458</v>
      </c>
      <c r="D198" s="198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0"/>
      <c r="D199" s="198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0" t="s">
        <v>472</v>
      </c>
      <c r="D200" s="198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0"/>
      <c r="D201" s="198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0" t="s">
        <v>473</v>
      </c>
      <c r="D202" s="198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0"/>
      <c r="D203" s="198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173</v>
      </c>
      <c r="C204" s="190" t="s">
        <v>458</v>
      </c>
      <c r="D204" s="198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0"/>
      <c r="D205" s="198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174</v>
      </c>
      <c r="C206" s="190" t="s">
        <v>458</v>
      </c>
      <c r="D206" s="198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0"/>
      <c r="D207" s="198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175</v>
      </c>
      <c r="C208" s="190" t="s">
        <v>457</v>
      </c>
      <c r="D208" s="198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0"/>
      <c r="D209" s="198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176</v>
      </c>
      <c r="C210" s="190" t="s">
        <v>456</v>
      </c>
      <c r="D210" s="198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0"/>
      <c r="D211" s="198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0" t="s">
        <v>474</v>
      </c>
      <c r="D212" s="198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0"/>
      <c r="D213" s="198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177</v>
      </c>
      <c r="C214" s="190" t="s">
        <v>457</v>
      </c>
      <c r="D214" s="198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0"/>
      <c r="D215" s="198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178</v>
      </c>
      <c r="C216" s="190" t="s">
        <v>456</v>
      </c>
      <c r="D216" s="198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0"/>
      <c r="D217" s="198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179</v>
      </c>
      <c r="C218" s="190" t="s">
        <v>457</v>
      </c>
      <c r="D218" s="198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0"/>
      <c r="D219" s="198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180</v>
      </c>
      <c r="C220" s="190" t="s">
        <v>457</v>
      </c>
      <c r="D220" s="198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0"/>
      <c r="D221" s="198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181</v>
      </c>
      <c r="C222" s="190" t="s">
        <v>456</v>
      </c>
      <c r="D222" s="198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0"/>
      <c r="D223" s="198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182</v>
      </c>
      <c r="C224" s="190" t="s">
        <v>458</v>
      </c>
      <c r="D224" s="198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0"/>
      <c r="D225" s="199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2" t="s">
        <v>455</v>
      </c>
      <c r="D226" s="282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2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183</v>
      </c>
      <c r="C228" s="200" t="s">
        <v>466</v>
      </c>
      <c r="D228" s="282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0"/>
      <c r="D229" s="282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184</v>
      </c>
      <c r="C230" s="200" t="s">
        <v>458</v>
      </c>
      <c r="D230" s="282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0"/>
      <c r="D231" s="282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185</v>
      </c>
      <c r="C232" s="200" t="s">
        <v>461</v>
      </c>
      <c r="D232" s="282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0"/>
      <c r="D233" s="199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0" t="s">
        <v>473</v>
      </c>
      <c r="D234" s="350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0"/>
      <c r="C235" s="200"/>
      <c r="D235" s="350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186</v>
      </c>
      <c r="C236" s="200" t="s">
        <v>509</v>
      </c>
      <c r="D236" s="350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0"/>
      <c r="D237" s="350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187</v>
      </c>
      <c r="C238" s="200" t="s">
        <v>456</v>
      </c>
      <c r="D238" s="350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0"/>
      <c r="D239" s="350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188</v>
      </c>
      <c r="C240" s="200" t="s">
        <v>458</v>
      </c>
      <c r="D240" s="350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0"/>
      <c r="C241" s="200"/>
      <c r="D241" s="350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190</v>
      </c>
      <c r="C242" s="200" t="s">
        <v>555</v>
      </c>
      <c r="D242" s="350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0"/>
      <c r="C243" s="200"/>
      <c r="D243" s="350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192</v>
      </c>
      <c r="C244" s="200" t="s">
        <v>555</v>
      </c>
      <c r="D244" s="350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0"/>
      <c r="C245" s="200"/>
      <c r="D245" s="350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57" t="s">
        <v>557</v>
      </c>
      <c r="C246" s="200" t="s">
        <v>458</v>
      </c>
      <c r="D246" s="350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0"/>
      <c r="C247" s="200"/>
      <c r="D247" s="350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193</v>
      </c>
      <c r="C248" s="200" t="s">
        <v>463</v>
      </c>
      <c r="D248" s="350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0"/>
      <c r="C249" s="200"/>
      <c r="D249" s="350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57" t="s">
        <v>559</v>
      </c>
      <c r="C250" s="200" t="s">
        <v>466</v>
      </c>
      <c r="D250" s="350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0"/>
      <c r="C251" s="200"/>
      <c r="D251" s="350"/>
      <c r="M251" s="3"/>
      <c r="N251" s="3"/>
      <c r="O251" s="3"/>
      <c r="P251" s="3"/>
      <c r="Q251" s="4"/>
      <c r="R251" s="4"/>
    </row>
    <row r="252" spans="1:18" ht="15">
      <c r="A252" s="358">
        <f>A250+1</f>
        <v>122</v>
      </c>
      <c r="B252" s="357" t="s">
        <v>560</v>
      </c>
      <c r="C252" s="200" t="s">
        <v>456</v>
      </c>
      <c r="D252" s="350">
        <v>373</v>
      </c>
      <c r="M252" s="3"/>
      <c r="N252" s="3"/>
      <c r="O252" s="3"/>
      <c r="P252" s="3"/>
    </row>
    <row r="253" spans="1:18" ht="15">
      <c r="A253" s="6"/>
      <c r="B253" s="200"/>
      <c r="C253" s="200"/>
      <c r="D253" s="350"/>
      <c r="M253" s="3"/>
      <c r="N253" s="3"/>
      <c r="O253" s="3"/>
      <c r="P253" s="3"/>
      <c r="Q253" s="4"/>
      <c r="R253" s="4"/>
    </row>
    <row r="254" spans="1:18" ht="15">
      <c r="A254" s="358">
        <f>A252+1</f>
        <v>123</v>
      </c>
      <c r="B254" s="357" t="s">
        <v>561</v>
      </c>
      <c r="C254" s="200" t="s">
        <v>456</v>
      </c>
      <c r="D254" s="350">
        <v>357</v>
      </c>
    </row>
    <row r="255" spans="1:18" ht="15">
      <c r="A255" s="358"/>
      <c r="B255" s="200"/>
      <c r="C255" s="200"/>
      <c r="D255" s="350"/>
    </row>
    <row r="256" spans="1:18" ht="15">
      <c r="A256" s="358">
        <f>A254+1</f>
        <v>124</v>
      </c>
      <c r="B256" s="357" t="s">
        <v>562</v>
      </c>
      <c r="C256" s="200" t="s">
        <v>509</v>
      </c>
      <c r="D256" s="350">
        <v>402.19900000000001</v>
      </c>
    </row>
    <row r="257" spans="1:4" ht="15">
      <c r="A257" s="358"/>
      <c r="B257" s="200"/>
      <c r="C257" s="200"/>
      <c r="D257" s="350"/>
    </row>
    <row r="258" spans="1:4" ht="15">
      <c r="A258" s="358">
        <f>A256+1</f>
        <v>125</v>
      </c>
      <c r="B258" s="60" t="s">
        <v>568</v>
      </c>
      <c r="C258" s="200" t="s">
        <v>472</v>
      </c>
      <c r="D258" s="350">
        <v>419</v>
      </c>
    </row>
    <row r="259" spans="1:4">
      <c r="A259" s="358"/>
      <c r="B259" s="359"/>
      <c r="C259" s="359"/>
      <c r="D259" s="359"/>
    </row>
    <row r="260" spans="1:4" ht="18">
      <c r="A260" s="358">
        <f>A258+1</f>
        <v>126</v>
      </c>
      <c r="B260" s="60" t="s">
        <v>569</v>
      </c>
      <c r="C260" s="360" t="s">
        <v>512</v>
      </c>
      <c r="D260" s="350">
        <v>231</v>
      </c>
    </row>
    <row r="261" spans="1:4" ht="18">
      <c r="A261" s="358"/>
      <c r="B261" s="361"/>
      <c r="C261" s="362"/>
      <c r="D261" s="359"/>
    </row>
    <row r="262" spans="1:4" ht="18">
      <c r="A262" s="358">
        <f>A260+1</f>
        <v>127</v>
      </c>
      <c r="B262" s="60" t="s">
        <v>570</v>
      </c>
      <c r="C262" s="360" t="s">
        <v>512</v>
      </c>
      <c r="D262" s="350">
        <v>103</v>
      </c>
    </row>
    <row r="263" spans="1:4">
      <c r="D263" s="195">
        <f>SUM(D10:D262)</f>
        <v>47661.921999999991</v>
      </c>
    </row>
    <row r="264" spans="1:4">
      <c r="B264" s="2" t="s">
        <v>89</v>
      </c>
    </row>
  </sheetData>
  <autoFilter ref="C8:C254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view="pageBreakPreview" topLeftCell="A207" zoomScale="65" zoomScaleNormal="70" zoomScaleSheetLayoutView="40" workbookViewId="0">
      <selection activeCell="A206" sqref="A206:XFD223"/>
    </sheetView>
  </sheetViews>
  <sheetFormatPr defaultColWidth="9.21875" defaultRowHeight="14.4"/>
  <cols>
    <col min="1" max="1" width="17.44140625" customWidth="1"/>
    <col min="2" max="2" width="12.109375" customWidth="1"/>
    <col min="3" max="3" width="16.88671875" bestFit="1" customWidth="1"/>
    <col min="4" max="4" width="16.6640625" customWidth="1"/>
    <col min="5" max="5" width="15.77734375" style="2" customWidth="1"/>
    <col min="6" max="6" width="13.77734375" customWidth="1"/>
    <col min="7" max="7" width="13.5546875" customWidth="1"/>
    <col min="8" max="8" width="14" customWidth="1"/>
    <col min="9" max="9" width="14.88671875" customWidth="1"/>
    <col min="10" max="10" width="20.33203125" customWidth="1"/>
    <col min="11" max="11" width="30.88671875" customWidth="1"/>
    <col min="12" max="12" width="42.6640625" customWidth="1"/>
    <col min="13" max="13" width="35.21875" customWidth="1"/>
    <col min="14" max="14" width="11.44140625" customWidth="1"/>
    <col min="15" max="15" width="11.5546875" customWidth="1"/>
    <col min="16" max="16" width="37.77734375" customWidth="1"/>
    <col min="257" max="257" width="17.44140625" customWidth="1"/>
    <col min="258" max="258" width="12.109375" customWidth="1"/>
    <col min="259" max="259" width="16.88671875" bestFit="1" customWidth="1"/>
    <col min="260" max="260" width="15.6640625" customWidth="1"/>
    <col min="261" max="261" width="13.5546875" customWidth="1"/>
    <col min="262" max="262" width="13.77734375" customWidth="1"/>
    <col min="263" max="263" width="11.5546875" customWidth="1"/>
    <col min="264" max="264" width="14" customWidth="1"/>
    <col min="265" max="265" width="14.88671875" customWidth="1"/>
    <col min="266" max="266" width="19" bestFit="1" customWidth="1"/>
    <col min="267" max="267" width="30.88671875" customWidth="1"/>
    <col min="268" max="268" width="42.6640625" customWidth="1"/>
    <col min="269" max="269" width="13" customWidth="1"/>
    <col min="270" max="270" width="11.44140625" customWidth="1"/>
    <col min="271" max="271" width="11.5546875" customWidth="1"/>
    <col min="272" max="272" width="24.6640625" customWidth="1"/>
    <col min="513" max="513" width="17.44140625" customWidth="1"/>
    <col min="514" max="514" width="12.109375" customWidth="1"/>
    <col min="515" max="515" width="16.88671875" bestFit="1" customWidth="1"/>
    <col min="516" max="516" width="15.6640625" customWidth="1"/>
    <col min="517" max="517" width="13.5546875" customWidth="1"/>
    <col min="518" max="518" width="13.77734375" customWidth="1"/>
    <col min="519" max="519" width="11.5546875" customWidth="1"/>
    <col min="520" max="520" width="14" customWidth="1"/>
    <col min="521" max="521" width="14.88671875" customWidth="1"/>
    <col min="522" max="522" width="19" bestFit="1" customWidth="1"/>
    <col min="523" max="523" width="30.88671875" customWidth="1"/>
    <col min="524" max="524" width="42.6640625" customWidth="1"/>
    <col min="525" max="525" width="13" customWidth="1"/>
    <col min="526" max="526" width="11.44140625" customWidth="1"/>
    <col min="527" max="527" width="11.5546875" customWidth="1"/>
    <col min="528" max="528" width="24.6640625" customWidth="1"/>
    <col min="769" max="769" width="17.44140625" customWidth="1"/>
    <col min="770" max="770" width="12.109375" customWidth="1"/>
    <col min="771" max="771" width="16.88671875" bestFit="1" customWidth="1"/>
    <col min="772" max="772" width="15.6640625" customWidth="1"/>
    <col min="773" max="773" width="13.5546875" customWidth="1"/>
    <col min="774" max="774" width="13.77734375" customWidth="1"/>
    <col min="775" max="775" width="11.5546875" customWidth="1"/>
    <col min="776" max="776" width="14" customWidth="1"/>
    <col min="777" max="777" width="14.88671875" customWidth="1"/>
    <col min="778" max="778" width="19" bestFit="1" customWidth="1"/>
    <col min="779" max="779" width="30.88671875" customWidth="1"/>
    <col min="780" max="780" width="42.6640625" customWidth="1"/>
    <col min="781" max="781" width="13" customWidth="1"/>
    <col min="782" max="782" width="11.44140625" customWidth="1"/>
    <col min="783" max="783" width="11.5546875" customWidth="1"/>
    <col min="784" max="784" width="24.6640625" customWidth="1"/>
    <col min="1025" max="1025" width="17.44140625" customWidth="1"/>
    <col min="1026" max="1026" width="12.109375" customWidth="1"/>
    <col min="1027" max="1027" width="16.88671875" bestFit="1" customWidth="1"/>
    <col min="1028" max="1028" width="15.6640625" customWidth="1"/>
    <col min="1029" max="1029" width="13.5546875" customWidth="1"/>
    <col min="1030" max="1030" width="13.77734375" customWidth="1"/>
    <col min="1031" max="1031" width="11.5546875" customWidth="1"/>
    <col min="1032" max="1032" width="14" customWidth="1"/>
    <col min="1033" max="1033" width="14.88671875" customWidth="1"/>
    <col min="1034" max="1034" width="19" bestFit="1" customWidth="1"/>
    <col min="1035" max="1035" width="30.88671875" customWidth="1"/>
    <col min="1036" max="1036" width="42.6640625" customWidth="1"/>
    <col min="1037" max="1037" width="13" customWidth="1"/>
    <col min="1038" max="1038" width="11.44140625" customWidth="1"/>
    <col min="1039" max="1039" width="11.5546875" customWidth="1"/>
    <col min="1040" max="1040" width="24.6640625" customWidth="1"/>
    <col min="1281" max="1281" width="17.44140625" customWidth="1"/>
    <col min="1282" max="1282" width="12.109375" customWidth="1"/>
    <col min="1283" max="1283" width="16.88671875" bestFit="1" customWidth="1"/>
    <col min="1284" max="1284" width="15.6640625" customWidth="1"/>
    <col min="1285" max="1285" width="13.5546875" customWidth="1"/>
    <col min="1286" max="1286" width="13.77734375" customWidth="1"/>
    <col min="1287" max="1287" width="11.5546875" customWidth="1"/>
    <col min="1288" max="1288" width="14" customWidth="1"/>
    <col min="1289" max="1289" width="14.88671875" customWidth="1"/>
    <col min="1290" max="1290" width="19" bestFit="1" customWidth="1"/>
    <col min="1291" max="1291" width="30.88671875" customWidth="1"/>
    <col min="1292" max="1292" width="42.6640625" customWidth="1"/>
    <col min="1293" max="1293" width="13" customWidth="1"/>
    <col min="1294" max="1294" width="11.44140625" customWidth="1"/>
    <col min="1295" max="1295" width="11.5546875" customWidth="1"/>
    <col min="1296" max="1296" width="24.6640625" customWidth="1"/>
    <col min="1537" max="1537" width="17.44140625" customWidth="1"/>
    <col min="1538" max="1538" width="12.109375" customWidth="1"/>
    <col min="1539" max="1539" width="16.88671875" bestFit="1" customWidth="1"/>
    <col min="1540" max="1540" width="15.6640625" customWidth="1"/>
    <col min="1541" max="1541" width="13.5546875" customWidth="1"/>
    <col min="1542" max="1542" width="13.77734375" customWidth="1"/>
    <col min="1543" max="1543" width="11.5546875" customWidth="1"/>
    <col min="1544" max="1544" width="14" customWidth="1"/>
    <col min="1545" max="1545" width="14.88671875" customWidth="1"/>
    <col min="1546" max="1546" width="19" bestFit="1" customWidth="1"/>
    <col min="1547" max="1547" width="30.88671875" customWidth="1"/>
    <col min="1548" max="1548" width="42.6640625" customWidth="1"/>
    <col min="1549" max="1549" width="13" customWidth="1"/>
    <col min="1550" max="1550" width="11.44140625" customWidth="1"/>
    <col min="1551" max="1551" width="11.5546875" customWidth="1"/>
    <col min="1552" max="1552" width="24.6640625" customWidth="1"/>
    <col min="1793" max="1793" width="17.44140625" customWidth="1"/>
    <col min="1794" max="1794" width="12.109375" customWidth="1"/>
    <col min="1795" max="1795" width="16.88671875" bestFit="1" customWidth="1"/>
    <col min="1796" max="1796" width="15.6640625" customWidth="1"/>
    <col min="1797" max="1797" width="13.5546875" customWidth="1"/>
    <col min="1798" max="1798" width="13.77734375" customWidth="1"/>
    <col min="1799" max="1799" width="11.5546875" customWidth="1"/>
    <col min="1800" max="1800" width="14" customWidth="1"/>
    <col min="1801" max="1801" width="14.88671875" customWidth="1"/>
    <col min="1802" max="1802" width="19" bestFit="1" customWidth="1"/>
    <col min="1803" max="1803" width="30.88671875" customWidth="1"/>
    <col min="1804" max="1804" width="42.6640625" customWidth="1"/>
    <col min="1805" max="1805" width="13" customWidth="1"/>
    <col min="1806" max="1806" width="11.44140625" customWidth="1"/>
    <col min="1807" max="1807" width="11.5546875" customWidth="1"/>
    <col min="1808" max="1808" width="24.6640625" customWidth="1"/>
    <col min="2049" max="2049" width="17.44140625" customWidth="1"/>
    <col min="2050" max="2050" width="12.109375" customWidth="1"/>
    <col min="2051" max="2051" width="16.88671875" bestFit="1" customWidth="1"/>
    <col min="2052" max="2052" width="15.6640625" customWidth="1"/>
    <col min="2053" max="2053" width="13.5546875" customWidth="1"/>
    <col min="2054" max="2054" width="13.77734375" customWidth="1"/>
    <col min="2055" max="2055" width="11.5546875" customWidth="1"/>
    <col min="2056" max="2056" width="14" customWidth="1"/>
    <col min="2057" max="2057" width="14.88671875" customWidth="1"/>
    <col min="2058" max="2058" width="19" bestFit="1" customWidth="1"/>
    <col min="2059" max="2059" width="30.88671875" customWidth="1"/>
    <col min="2060" max="2060" width="42.6640625" customWidth="1"/>
    <col min="2061" max="2061" width="13" customWidth="1"/>
    <col min="2062" max="2062" width="11.44140625" customWidth="1"/>
    <col min="2063" max="2063" width="11.5546875" customWidth="1"/>
    <col min="2064" max="2064" width="24.6640625" customWidth="1"/>
    <col min="2305" max="2305" width="17.44140625" customWidth="1"/>
    <col min="2306" max="2306" width="12.109375" customWidth="1"/>
    <col min="2307" max="2307" width="16.88671875" bestFit="1" customWidth="1"/>
    <col min="2308" max="2308" width="15.6640625" customWidth="1"/>
    <col min="2309" max="2309" width="13.5546875" customWidth="1"/>
    <col min="2310" max="2310" width="13.77734375" customWidth="1"/>
    <col min="2311" max="2311" width="11.5546875" customWidth="1"/>
    <col min="2312" max="2312" width="14" customWidth="1"/>
    <col min="2313" max="2313" width="14.88671875" customWidth="1"/>
    <col min="2314" max="2314" width="19" bestFit="1" customWidth="1"/>
    <col min="2315" max="2315" width="30.88671875" customWidth="1"/>
    <col min="2316" max="2316" width="42.6640625" customWidth="1"/>
    <col min="2317" max="2317" width="13" customWidth="1"/>
    <col min="2318" max="2318" width="11.44140625" customWidth="1"/>
    <col min="2319" max="2319" width="11.5546875" customWidth="1"/>
    <col min="2320" max="2320" width="24.6640625" customWidth="1"/>
    <col min="2561" max="2561" width="17.44140625" customWidth="1"/>
    <col min="2562" max="2562" width="12.109375" customWidth="1"/>
    <col min="2563" max="2563" width="16.88671875" bestFit="1" customWidth="1"/>
    <col min="2564" max="2564" width="15.6640625" customWidth="1"/>
    <col min="2565" max="2565" width="13.5546875" customWidth="1"/>
    <col min="2566" max="2566" width="13.77734375" customWidth="1"/>
    <col min="2567" max="2567" width="11.5546875" customWidth="1"/>
    <col min="2568" max="2568" width="14" customWidth="1"/>
    <col min="2569" max="2569" width="14.88671875" customWidth="1"/>
    <col min="2570" max="2570" width="19" bestFit="1" customWidth="1"/>
    <col min="2571" max="2571" width="30.88671875" customWidth="1"/>
    <col min="2572" max="2572" width="42.6640625" customWidth="1"/>
    <col min="2573" max="2573" width="13" customWidth="1"/>
    <col min="2574" max="2574" width="11.44140625" customWidth="1"/>
    <col min="2575" max="2575" width="11.5546875" customWidth="1"/>
    <col min="2576" max="2576" width="24.6640625" customWidth="1"/>
    <col min="2817" max="2817" width="17.44140625" customWidth="1"/>
    <col min="2818" max="2818" width="12.109375" customWidth="1"/>
    <col min="2819" max="2819" width="16.88671875" bestFit="1" customWidth="1"/>
    <col min="2820" max="2820" width="15.6640625" customWidth="1"/>
    <col min="2821" max="2821" width="13.5546875" customWidth="1"/>
    <col min="2822" max="2822" width="13.77734375" customWidth="1"/>
    <col min="2823" max="2823" width="11.5546875" customWidth="1"/>
    <col min="2824" max="2824" width="14" customWidth="1"/>
    <col min="2825" max="2825" width="14.88671875" customWidth="1"/>
    <col min="2826" max="2826" width="19" bestFit="1" customWidth="1"/>
    <col min="2827" max="2827" width="30.88671875" customWidth="1"/>
    <col min="2828" max="2828" width="42.6640625" customWidth="1"/>
    <col min="2829" max="2829" width="13" customWidth="1"/>
    <col min="2830" max="2830" width="11.44140625" customWidth="1"/>
    <col min="2831" max="2831" width="11.5546875" customWidth="1"/>
    <col min="2832" max="2832" width="24.6640625" customWidth="1"/>
    <col min="3073" max="3073" width="17.44140625" customWidth="1"/>
    <col min="3074" max="3074" width="12.109375" customWidth="1"/>
    <col min="3075" max="3075" width="16.88671875" bestFit="1" customWidth="1"/>
    <col min="3076" max="3076" width="15.6640625" customWidth="1"/>
    <col min="3077" max="3077" width="13.5546875" customWidth="1"/>
    <col min="3078" max="3078" width="13.77734375" customWidth="1"/>
    <col min="3079" max="3079" width="11.5546875" customWidth="1"/>
    <col min="3080" max="3080" width="14" customWidth="1"/>
    <col min="3081" max="3081" width="14.88671875" customWidth="1"/>
    <col min="3082" max="3082" width="19" bestFit="1" customWidth="1"/>
    <col min="3083" max="3083" width="30.88671875" customWidth="1"/>
    <col min="3084" max="3084" width="42.6640625" customWidth="1"/>
    <col min="3085" max="3085" width="13" customWidth="1"/>
    <col min="3086" max="3086" width="11.44140625" customWidth="1"/>
    <col min="3087" max="3087" width="11.5546875" customWidth="1"/>
    <col min="3088" max="3088" width="24.6640625" customWidth="1"/>
    <col min="3329" max="3329" width="17.44140625" customWidth="1"/>
    <col min="3330" max="3330" width="12.109375" customWidth="1"/>
    <col min="3331" max="3331" width="16.88671875" bestFit="1" customWidth="1"/>
    <col min="3332" max="3332" width="15.6640625" customWidth="1"/>
    <col min="3333" max="3333" width="13.5546875" customWidth="1"/>
    <col min="3334" max="3334" width="13.77734375" customWidth="1"/>
    <col min="3335" max="3335" width="11.5546875" customWidth="1"/>
    <col min="3336" max="3336" width="14" customWidth="1"/>
    <col min="3337" max="3337" width="14.88671875" customWidth="1"/>
    <col min="3338" max="3338" width="19" bestFit="1" customWidth="1"/>
    <col min="3339" max="3339" width="30.88671875" customWidth="1"/>
    <col min="3340" max="3340" width="42.6640625" customWidth="1"/>
    <col min="3341" max="3341" width="13" customWidth="1"/>
    <col min="3342" max="3342" width="11.44140625" customWidth="1"/>
    <col min="3343" max="3343" width="11.5546875" customWidth="1"/>
    <col min="3344" max="3344" width="24.6640625" customWidth="1"/>
    <col min="3585" max="3585" width="17.44140625" customWidth="1"/>
    <col min="3586" max="3586" width="12.109375" customWidth="1"/>
    <col min="3587" max="3587" width="16.88671875" bestFit="1" customWidth="1"/>
    <col min="3588" max="3588" width="15.6640625" customWidth="1"/>
    <col min="3589" max="3589" width="13.5546875" customWidth="1"/>
    <col min="3590" max="3590" width="13.77734375" customWidth="1"/>
    <col min="3591" max="3591" width="11.5546875" customWidth="1"/>
    <col min="3592" max="3592" width="14" customWidth="1"/>
    <col min="3593" max="3593" width="14.88671875" customWidth="1"/>
    <col min="3594" max="3594" width="19" bestFit="1" customWidth="1"/>
    <col min="3595" max="3595" width="30.88671875" customWidth="1"/>
    <col min="3596" max="3596" width="42.6640625" customWidth="1"/>
    <col min="3597" max="3597" width="13" customWidth="1"/>
    <col min="3598" max="3598" width="11.44140625" customWidth="1"/>
    <col min="3599" max="3599" width="11.5546875" customWidth="1"/>
    <col min="3600" max="3600" width="24.6640625" customWidth="1"/>
    <col min="3841" max="3841" width="17.44140625" customWidth="1"/>
    <col min="3842" max="3842" width="12.109375" customWidth="1"/>
    <col min="3843" max="3843" width="16.88671875" bestFit="1" customWidth="1"/>
    <col min="3844" max="3844" width="15.6640625" customWidth="1"/>
    <col min="3845" max="3845" width="13.5546875" customWidth="1"/>
    <col min="3846" max="3846" width="13.77734375" customWidth="1"/>
    <col min="3847" max="3847" width="11.5546875" customWidth="1"/>
    <col min="3848" max="3848" width="14" customWidth="1"/>
    <col min="3849" max="3849" width="14.88671875" customWidth="1"/>
    <col min="3850" max="3850" width="19" bestFit="1" customWidth="1"/>
    <col min="3851" max="3851" width="30.88671875" customWidth="1"/>
    <col min="3852" max="3852" width="42.6640625" customWidth="1"/>
    <col min="3853" max="3853" width="13" customWidth="1"/>
    <col min="3854" max="3854" width="11.44140625" customWidth="1"/>
    <col min="3855" max="3855" width="11.5546875" customWidth="1"/>
    <col min="3856" max="3856" width="24.6640625" customWidth="1"/>
    <col min="4097" max="4097" width="17.44140625" customWidth="1"/>
    <col min="4098" max="4098" width="12.109375" customWidth="1"/>
    <col min="4099" max="4099" width="16.88671875" bestFit="1" customWidth="1"/>
    <col min="4100" max="4100" width="15.6640625" customWidth="1"/>
    <col min="4101" max="4101" width="13.5546875" customWidth="1"/>
    <col min="4102" max="4102" width="13.77734375" customWidth="1"/>
    <col min="4103" max="4103" width="11.5546875" customWidth="1"/>
    <col min="4104" max="4104" width="14" customWidth="1"/>
    <col min="4105" max="4105" width="14.88671875" customWidth="1"/>
    <col min="4106" max="4106" width="19" bestFit="1" customWidth="1"/>
    <col min="4107" max="4107" width="30.88671875" customWidth="1"/>
    <col min="4108" max="4108" width="42.6640625" customWidth="1"/>
    <col min="4109" max="4109" width="13" customWidth="1"/>
    <col min="4110" max="4110" width="11.44140625" customWidth="1"/>
    <col min="4111" max="4111" width="11.5546875" customWidth="1"/>
    <col min="4112" max="4112" width="24.6640625" customWidth="1"/>
    <col min="4353" max="4353" width="17.44140625" customWidth="1"/>
    <col min="4354" max="4354" width="12.109375" customWidth="1"/>
    <col min="4355" max="4355" width="16.88671875" bestFit="1" customWidth="1"/>
    <col min="4356" max="4356" width="15.6640625" customWidth="1"/>
    <col min="4357" max="4357" width="13.5546875" customWidth="1"/>
    <col min="4358" max="4358" width="13.77734375" customWidth="1"/>
    <col min="4359" max="4359" width="11.5546875" customWidth="1"/>
    <col min="4360" max="4360" width="14" customWidth="1"/>
    <col min="4361" max="4361" width="14.88671875" customWidth="1"/>
    <col min="4362" max="4362" width="19" bestFit="1" customWidth="1"/>
    <col min="4363" max="4363" width="30.88671875" customWidth="1"/>
    <col min="4364" max="4364" width="42.6640625" customWidth="1"/>
    <col min="4365" max="4365" width="13" customWidth="1"/>
    <col min="4366" max="4366" width="11.44140625" customWidth="1"/>
    <col min="4367" max="4367" width="11.5546875" customWidth="1"/>
    <col min="4368" max="4368" width="24.6640625" customWidth="1"/>
    <col min="4609" max="4609" width="17.44140625" customWidth="1"/>
    <col min="4610" max="4610" width="12.109375" customWidth="1"/>
    <col min="4611" max="4611" width="16.88671875" bestFit="1" customWidth="1"/>
    <col min="4612" max="4612" width="15.6640625" customWidth="1"/>
    <col min="4613" max="4613" width="13.5546875" customWidth="1"/>
    <col min="4614" max="4614" width="13.77734375" customWidth="1"/>
    <col min="4615" max="4615" width="11.5546875" customWidth="1"/>
    <col min="4616" max="4616" width="14" customWidth="1"/>
    <col min="4617" max="4617" width="14.88671875" customWidth="1"/>
    <col min="4618" max="4618" width="19" bestFit="1" customWidth="1"/>
    <col min="4619" max="4619" width="30.88671875" customWidth="1"/>
    <col min="4620" max="4620" width="42.6640625" customWidth="1"/>
    <col min="4621" max="4621" width="13" customWidth="1"/>
    <col min="4622" max="4622" width="11.44140625" customWidth="1"/>
    <col min="4623" max="4623" width="11.5546875" customWidth="1"/>
    <col min="4624" max="4624" width="24.6640625" customWidth="1"/>
    <col min="4865" max="4865" width="17.44140625" customWidth="1"/>
    <col min="4866" max="4866" width="12.109375" customWidth="1"/>
    <col min="4867" max="4867" width="16.88671875" bestFit="1" customWidth="1"/>
    <col min="4868" max="4868" width="15.6640625" customWidth="1"/>
    <col min="4869" max="4869" width="13.5546875" customWidth="1"/>
    <col min="4870" max="4870" width="13.77734375" customWidth="1"/>
    <col min="4871" max="4871" width="11.5546875" customWidth="1"/>
    <col min="4872" max="4872" width="14" customWidth="1"/>
    <col min="4873" max="4873" width="14.88671875" customWidth="1"/>
    <col min="4874" max="4874" width="19" bestFit="1" customWidth="1"/>
    <col min="4875" max="4875" width="30.88671875" customWidth="1"/>
    <col min="4876" max="4876" width="42.6640625" customWidth="1"/>
    <col min="4877" max="4877" width="13" customWidth="1"/>
    <col min="4878" max="4878" width="11.44140625" customWidth="1"/>
    <col min="4879" max="4879" width="11.5546875" customWidth="1"/>
    <col min="4880" max="4880" width="24.6640625" customWidth="1"/>
    <col min="5121" max="5121" width="17.44140625" customWidth="1"/>
    <col min="5122" max="5122" width="12.109375" customWidth="1"/>
    <col min="5123" max="5123" width="16.88671875" bestFit="1" customWidth="1"/>
    <col min="5124" max="5124" width="15.6640625" customWidth="1"/>
    <col min="5125" max="5125" width="13.5546875" customWidth="1"/>
    <col min="5126" max="5126" width="13.77734375" customWidth="1"/>
    <col min="5127" max="5127" width="11.5546875" customWidth="1"/>
    <col min="5128" max="5128" width="14" customWidth="1"/>
    <col min="5129" max="5129" width="14.88671875" customWidth="1"/>
    <col min="5130" max="5130" width="19" bestFit="1" customWidth="1"/>
    <col min="5131" max="5131" width="30.88671875" customWidth="1"/>
    <col min="5132" max="5132" width="42.6640625" customWidth="1"/>
    <col min="5133" max="5133" width="13" customWidth="1"/>
    <col min="5134" max="5134" width="11.44140625" customWidth="1"/>
    <col min="5135" max="5135" width="11.5546875" customWidth="1"/>
    <col min="5136" max="5136" width="24.6640625" customWidth="1"/>
    <col min="5377" max="5377" width="17.44140625" customWidth="1"/>
    <col min="5378" max="5378" width="12.109375" customWidth="1"/>
    <col min="5379" max="5379" width="16.88671875" bestFit="1" customWidth="1"/>
    <col min="5380" max="5380" width="15.6640625" customWidth="1"/>
    <col min="5381" max="5381" width="13.5546875" customWidth="1"/>
    <col min="5382" max="5382" width="13.77734375" customWidth="1"/>
    <col min="5383" max="5383" width="11.5546875" customWidth="1"/>
    <col min="5384" max="5384" width="14" customWidth="1"/>
    <col min="5385" max="5385" width="14.88671875" customWidth="1"/>
    <col min="5386" max="5386" width="19" bestFit="1" customWidth="1"/>
    <col min="5387" max="5387" width="30.88671875" customWidth="1"/>
    <col min="5388" max="5388" width="42.6640625" customWidth="1"/>
    <col min="5389" max="5389" width="13" customWidth="1"/>
    <col min="5390" max="5390" width="11.44140625" customWidth="1"/>
    <col min="5391" max="5391" width="11.5546875" customWidth="1"/>
    <col min="5392" max="5392" width="24.6640625" customWidth="1"/>
    <col min="5633" max="5633" width="17.44140625" customWidth="1"/>
    <col min="5634" max="5634" width="12.109375" customWidth="1"/>
    <col min="5635" max="5635" width="16.88671875" bestFit="1" customWidth="1"/>
    <col min="5636" max="5636" width="15.6640625" customWidth="1"/>
    <col min="5637" max="5637" width="13.5546875" customWidth="1"/>
    <col min="5638" max="5638" width="13.77734375" customWidth="1"/>
    <col min="5639" max="5639" width="11.5546875" customWidth="1"/>
    <col min="5640" max="5640" width="14" customWidth="1"/>
    <col min="5641" max="5641" width="14.88671875" customWidth="1"/>
    <col min="5642" max="5642" width="19" bestFit="1" customWidth="1"/>
    <col min="5643" max="5643" width="30.88671875" customWidth="1"/>
    <col min="5644" max="5644" width="42.6640625" customWidth="1"/>
    <col min="5645" max="5645" width="13" customWidth="1"/>
    <col min="5646" max="5646" width="11.44140625" customWidth="1"/>
    <col min="5647" max="5647" width="11.5546875" customWidth="1"/>
    <col min="5648" max="5648" width="24.6640625" customWidth="1"/>
    <col min="5889" max="5889" width="17.44140625" customWidth="1"/>
    <col min="5890" max="5890" width="12.109375" customWidth="1"/>
    <col min="5891" max="5891" width="16.88671875" bestFit="1" customWidth="1"/>
    <col min="5892" max="5892" width="15.6640625" customWidth="1"/>
    <col min="5893" max="5893" width="13.5546875" customWidth="1"/>
    <col min="5894" max="5894" width="13.77734375" customWidth="1"/>
    <col min="5895" max="5895" width="11.5546875" customWidth="1"/>
    <col min="5896" max="5896" width="14" customWidth="1"/>
    <col min="5897" max="5897" width="14.88671875" customWidth="1"/>
    <col min="5898" max="5898" width="19" bestFit="1" customWidth="1"/>
    <col min="5899" max="5899" width="30.88671875" customWidth="1"/>
    <col min="5900" max="5900" width="42.6640625" customWidth="1"/>
    <col min="5901" max="5901" width="13" customWidth="1"/>
    <col min="5902" max="5902" width="11.44140625" customWidth="1"/>
    <col min="5903" max="5903" width="11.5546875" customWidth="1"/>
    <col min="5904" max="5904" width="24.6640625" customWidth="1"/>
    <col min="6145" max="6145" width="17.44140625" customWidth="1"/>
    <col min="6146" max="6146" width="12.109375" customWidth="1"/>
    <col min="6147" max="6147" width="16.88671875" bestFit="1" customWidth="1"/>
    <col min="6148" max="6148" width="15.6640625" customWidth="1"/>
    <col min="6149" max="6149" width="13.5546875" customWidth="1"/>
    <col min="6150" max="6150" width="13.77734375" customWidth="1"/>
    <col min="6151" max="6151" width="11.5546875" customWidth="1"/>
    <col min="6152" max="6152" width="14" customWidth="1"/>
    <col min="6153" max="6153" width="14.88671875" customWidth="1"/>
    <col min="6154" max="6154" width="19" bestFit="1" customWidth="1"/>
    <col min="6155" max="6155" width="30.88671875" customWidth="1"/>
    <col min="6156" max="6156" width="42.6640625" customWidth="1"/>
    <col min="6157" max="6157" width="13" customWidth="1"/>
    <col min="6158" max="6158" width="11.44140625" customWidth="1"/>
    <col min="6159" max="6159" width="11.5546875" customWidth="1"/>
    <col min="6160" max="6160" width="24.6640625" customWidth="1"/>
    <col min="6401" max="6401" width="17.44140625" customWidth="1"/>
    <col min="6402" max="6402" width="12.109375" customWidth="1"/>
    <col min="6403" max="6403" width="16.88671875" bestFit="1" customWidth="1"/>
    <col min="6404" max="6404" width="15.6640625" customWidth="1"/>
    <col min="6405" max="6405" width="13.5546875" customWidth="1"/>
    <col min="6406" max="6406" width="13.77734375" customWidth="1"/>
    <col min="6407" max="6407" width="11.5546875" customWidth="1"/>
    <col min="6408" max="6408" width="14" customWidth="1"/>
    <col min="6409" max="6409" width="14.88671875" customWidth="1"/>
    <col min="6410" max="6410" width="19" bestFit="1" customWidth="1"/>
    <col min="6411" max="6411" width="30.88671875" customWidth="1"/>
    <col min="6412" max="6412" width="42.6640625" customWidth="1"/>
    <col min="6413" max="6413" width="13" customWidth="1"/>
    <col min="6414" max="6414" width="11.44140625" customWidth="1"/>
    <col min="6415" max="6415" width="11.5546875" customWidth="1"/>
    <col min="6416" max="6416" width="24.6640625" customWidth="1"/>
    <col min="6657" max="6657" width="17.44140625" customWidth="1"/>
    <col min="6658" max="6658" width="12.109375" customWidth="1"/>
    <col min="6659" max="6659" width="16.88671875" bestFit="1" customWidth="1"/>
    <col min="6660" max="6660" width="15.6640625" customWidth="1"/>
    <col min="6661" max="6661" width="13.5546875" customWidth="1"/>
    <col min="6662" max="6662" width="13.77734375" customWidth="1"/>
    <col min="6663" max="6663" width="11.5546875" customWidth="1"/>
    <col min="6664" max="6664" width="14" customWidth="1"/>
    <col min="6665" max="6665" width="14.88671875" customWidth="1"/>
    <col min="6666" max="6666" width="19" bestFit="1" customWidth="1"/>
    <col min="6667" max="6667" width="30.88671875" customWidth="1"/>
    <col min="6668" max="6668" width="42.6640625" customWidth="1"/>
    <col min="6669" max="6669" width="13" customWidth="1"/>
    <col min="6670" max="6670" width="11.44140625" customWidth="1"/>
    <col min="6671" max="6671" width="11.5546875" customWidth="1"/>
    <col min="6672" max="6672" width="24.6640625" customWidth="1"/>
    <col min="6913" max="6913" width="17.44140625" customWidth="1"/>
    <col min="6914" max="6914" width="12.109375" customWidth="1"/>
    <col min="6915" max="6915" width="16.88671875" bestFit="1" customWidth="1"/>
    <col min="6916" max="6916" width="15.6640625" customWidth="1"/>
    <col min="6917" max="6917" width="13.5546875" customWidth="1"/>
    <col min="6918" max="6918" width="13.77734375" customWidth="1"/>
    <col min="6919" max="6919" width="11.5546875" customWidth="1"/>
    <col min="6920" max="6920" width="14" customWidth="1"/>
    <col min="6921" max="6921" width="14.88671875" customWidth="1"/>
    <col min="6922" max="6922" width="19" bestFit="1" customWidth="1"/>
    <col min="6923" max="6923" width="30.88671875" customWidth="1"/>
    <col min="6924" max="6924" width="42.6640625" customWidth="1"/>
    <col min="6925" max="6925" width="13" customWidth="1"/>
    <col min="6926" max="6926" width="11.44140625" customWidth="1"/>
    <col min="6927" max="6927" width="11.5546875" customWidth="1"/>
    <col min="6928" max="6928" width="24.6640625" customWidth="1"/>
    <col min="7169" max="7169" width="17.44140625" customWidth="1"/>
    <col min="7170" max="7170" width="12.109375" customWidth="1"/>
    <col min="7171" max="7171" width="16.88671875" bestFit="1" customWidth="1"/>
    <col min="7172" max="7172" width="15.6640625" customWidth="1"/>
    <col min="7173" max="7173" width="13.5546875" customWidth="1"/>
    <col min="7174" max="7174" width="13.77734375" customWidth="1"/>
    <col min="7175" max="7175" width="11.5546875" customWidth="1"/>
    <col min="7176" max="7176" width="14" customWidth="1"/>
    <col min="7177" max="7177" width="14.88671875" customWidth="1"/>
    <col min="7178" max="7178" width="19" bestFit="1" customWidth="1"/>
    <col min="7179" max="7179" width="30.88671875" customWidth="1"/>
    <col min="7180" max="7180" width="42.6640625" customWidth="1"/>
    <col min="7181" max="7181" width="13" customWidth="1"/>
    <col min="7182" max="7182" width="11.44140625" customWidth="1"/>
    <col min="7183" max="7183" width="11.5546875" customWidth="1"/>
    <col min="7184" max="7184" width="24.6640625" customWidth="1"/>
    <col min="7425" max="7425" width="17.44140625" customWidth="1"/>
    <col min="7426" max="7426" width="12.109375" customWidth="1"/>
    <col min="7427" max="7427" width="16.88671875" bestFit="1" customWidth="1"/>
    <col min="7428" max="7428" width="15.6640625" customWidth="1"/>
    <col min="7429" max="7429" width="13.5546875" customWidth="1"/>
    <col min="7430" max="7430" width="13.77734375" customWidth="1"/>
    <col min="7431" max="7431" width="11.5546875" customWidth="1"/>
    <col min="7432" max="7432" width="14" customWidth="1"/>
    <col min="7433" max="7433" width="14.88671875" customWidth="1"/>
    <col min="7434" max="7434" width="19" bestFit="1" customWidth="1"/>
    <col min="7435" max="7435" width="30.88671875" customWidth="1"/>
    <col min="7436" max="7436" width="42.6640625" customWidth="1"/>
    <col min="7437" max="7437" width="13" customWidth="1"/>
    <col min="7438" max="7438" width="11.44140625" customWidth="1"/>
    <col min="7439" max="7439" width="11.5546875" customWidth="1"/>
    <col min="7440" max="7440" width="24.6640625" customWidth="1"/>
    <col min="7681" max="7681" width="17.44140625" customWidth="1"/>
    <col min="7682" max="7682" width="12.109375" customWidth="1"/>
    <col min="7683" max="7683" width="16.88671875" bestFit="1" customWidth="1"/>
    <col min="7684" max="7684" width="15.6640625" customWidth="1"/>
    <col min="7685" max="7685" width="13.5546875" customWidth="1"/>
    <col min="7686" max="7686" width="13.77734375" customWidth="1"/>
    <col min="7687" max="7687" width="11.5546875" customWidth="1"/>
    <col min="7688" max="7688" width="14" customWidth="1"/>
    <col min="7689" max="7689" width="14.88671875" customWidth="1"/>
    <col min="7690" max="7690" width="19" bestFit="1" customWidth="1"/>
    <col min="7691" max="7691" width="30.88671875" customWidth="1"/>
    <col min="7692" max="7692" width="42.6640625" customWidth="1"/>
    <col min="7693" max="7693" width="13" customWidth="1"/>
    <col min="7694" max="7694" width="11.44140625" customWidth="1"/>
    <col min="7695" max="7695" width="11.5546875" customWidth="1"/>
    <col min="7696" max="7696" width="24.6640625" customWidth="1"/>
    <col min="7937" max="7937" width="17.44140625" customWidth="1"/>
    <col min="7938" max="7938" width="12.109375" customWidth="1"/>
    <col min="7939" max="7939" width="16.88671875" bestFit="1" customWidth="1"/>
    <col min="7940" max="7940" width="15.6640625" customWidth="1"/>
    <col min="7941" max="7941" width="13.5546875" customWidth="1"/>
    <col min="7942" max="7942" width="13.77734375" customWidth="1"/>
    <col min="7943" max="7943" width="11.5546875" customWidth="1"/>
    <col min="7944" max="7944" width="14" customWidth="1"/>
    <col min="7945" max="7945" width="14.88671875" customWidth="1"/>
    <col min="7946" max="7946" width="19" bestFit="1" customWidth="1"/>
    <col min="7947" max="7947" width="30.88671875" customWidth="1"/>
    <col min="7948" max="7948" width="42.6640625" customWidth="1"/>
    <col min="7949" max="7949" width="13" customWidth="1"/>
    <col min="7950" max="7950" width="11.44140625" customWidth="1"/>
    <col min="7951" max="7951" width="11.5546875" customWidth="1"/>
    <col min="7952" max="7952" width="24.6640625" customWidth="1"/>
    <col min="8193" max="8193" width="17.44140625" customWidth="1"/>
    <col min="8194" max="8194" width="12.109375" customWidth="1"/>
    <col min="8195" max="8195" width="16.88671875" bestFit="1" customWidth="1"/>
    <col min="8196" max="8196" width="15.6640625" customWidth="1"/>
    <col min="8197" max="8197" width="13.5546875" customWidth="1"/>
    <col min="8198" max="8198" width="13.77734375" customWidth="1"/>
    <col min="8199" max="8199" width="11.5546875" customWidth="1"/>
    <col min="8200" max="8200" width="14" customWidth="1"/>
    <col min="8201" max="8201" width="14.88671875" customWidth="1"/>
    <col min="8202" max="8202" width="19" bestFit="1" customWidth="1"/>
    <col min="8203" max="8203" width="30.88671875" customWidth="1"/>
    <col min="8204" max="8204" width="42.6640625" customWidth="1"/>
    <col min="8205" max="8205" width="13" customWidth="1"/>
    <col min="8206" max="8206" width="11.44140625" customWidth="1"/>
    <col min="8207" max="8207" width="11.5546875" customWidth="1"/>
    <col min="8208" max="8208" width="24.6640625" customWidth="1"/>
    <col min="8449" max="8449" width="17.44140625" customWidth="1"/>
    <col min="8450" max="8450" width="12.109375" customWidth="1"/>
    <col min="8451" max="8451" width="16.88671875" bestFit="1" customWidth="1"/>
    <col min="8452" max="8452" width="15.6640625" customWidth="1"/>
    <col min="8453" max="8453" width="13.5546875" customWidth="1"/>
    <col min="8454" max="8454" width="13.77734375" customWidth="1"/>
    <col min="8455" max="8455" width="11.5546875" customWidth="1"/>
    <col min="8456" max="8456" width="14" customWidth="1"/>
    <col min="8457" max="8457" width="14.88671875" customWidth="1"/>
    <col min="8458" max="8458" width="19" bestFit="1" customWidth="1"/>
    <col min="8459" max="8459" width="30.88671875" customWidth="1"/>
    <col min="8460" max="8460" width="42.6640625" customWidth="1"/>
    <col min="8461" max="8461" width="13" customWidth="1"/>
    <col min="8462" max="8462" width="11.44140625" customWidth="1"/>
    <col min="8463" max="8463" width="11.5546875" customWidth="1"/>
    <col min="8464" max="8464" width="24.6640625" customWidth="1"/>
    <col min="8705" max="8705" width="17.44140625" customWidth="1"/>
    <col min="8706" max="8706" width="12.109375" customWidth="1"/>
    <col min="8707" max="8707" width="16.88671875" bestFit="1" customWidth="1"/>
    <col min="8708" max="8708" width="15.6640625" customWidth="1"/>
    <col min="8709" max="8709" width="13.5546875" customWidth="1"/>
    <col min="8710" max="8710" width="13.77734375" customWidth="1"/>
    <col min="8711" max="8711" width="11.5546875" customWidth="1"/>
    <col min="8712" max="8712" width="14" customWidth="1"/>
    <col min="8713" max="8713" width="14.88671875" customWidth="1"/>
    <col min="8714" max="8714" width="19" bestFit="1" customWidth="1"/>
    <col min="8715" max="8715" width="30.88671875" customWidth="1"/>
    <col min="8716" max="8716" width="42.6640625" customWidth="1"/>
    <col min="8717" max="8717" width="13" customWidth="1"/>
    <col min="8718" max="8718" width="11.44140625" customWidth="1"/>
    <col min="8719" max="8719" width="11.5546875" customWidth="1"/>
    <col min="8720" max="8720" width="24.6640625" customWidth="1"/>
    <col min="8961" max="8961" width="17.44140625" customWidth="1"/>
    <col min="8962" max="8962" width="12.109375" customWidth="1"/>
    <col min="8963" max="8963" width="16.88671875" bestFit="1" customWidth="1"/>
    <col min="8964" max="8964" width="15.6640625" customWidth="1"/>
    <col min="8965" max="8965" width="13.5546875" customWidth="1"/>
    <col min="8966" max="8966" width="13.77734375" customWidth="1"/>
    <col min="8967" max="8967" width="11.5546875" customWidth="1"/>
    <col min="8968" max="8968" width="14" customWidth="1"/>
    <col min="8969" max="8969" width="14.88671875" customWidth="1"/>
    <col min="8970" max="8970" width="19" bestFit="1" customWidth="1"/>
    <col min="8971" max="8971" width="30.88671875" customWidth="1"/>
    <col min="8972" max="8972" width="42.6640625" customWidth="1"/>
    <col min="8973" max="8973" width="13" customWidth="1"/>
    <col min="8974" max="8974" width="11.44140625" customWidth="1"/>
    <col min="8975" max="8975" width="11.5546875" customWidth="1"/>
    <col min="8976" max="8976" width="24.6640625" customWidth="1"/>
    <col min="9217" max="9217" width="17.44140625" customWidth="1"/>
    <col min="9218" max="9218" width="12.109375" customWidth="1"/>
    <col min="9219" max="9219" width="16.88671875" bestFit="1" customWidth="1"/>
    <col min="9220" max="9220" width="15.6640625" customWidth="1"/>
    <col min="9221" max="9221" width="13.5546875" customWidth="1"/>
    <col min="9222" max="9222" width="13.77734375" customWidth="1"/>
    <col min="9223" max="9223" width="11.5546875" customWidth="1"/>
    <col min="9224" max="9224" width="14" customWidth="1"/>
    <col min="9225" max="9225" width="14.88671875" customWidth="1"/>
    <col min="9226" max="9226" width="19" bestFit="1" customWidth="1"/>
    <col min="9227" max="9227" width="30.88671875" customWidth="1"/>
    <col min="9228" max="9228" width="42.6640625" customWidth="1"/>
    <col min="9229" max="9229" width="13" customWidth="1"/>
    <col min="9230" max="9230" width="11.44140625" customWidth="1"/>
    <col min="9231" max="9231" width="11.5546875" customWidth="1"/>
    <col min="9232" max="9232" width="24.6640625" customWidth="1"/>
    <col min="9473" max="9473" width="17.44140625" customWidth="1"/>
    <col min="9474" max="9474" width="12.109375" customWidth="1"/>
    <col min="9475" max="9475" width="16.88671875" bestFit="1" customWidth="1"/>
    <col min="9476" max="9476" width="15.6640625" customWidth="1"/>
    <col min="9477" max="9477" width="13.5546875" customWidth="1"/>
    <col min="9478" max="9478" width="13.77734375" customWidth="1"/>
    <col min="9479" max="9479" width="11.5546875" customWidth="1"/>
    <col min="9480" max="9480" width="14" customWidth="1"/>
    <col min="9481" max="9481" width="14.88671875" customWidth="1"/>
    <col min="9482" max="9482" width="19" bestFit="1" customWidth="1"/>
    <col min="9483" max="9483" width="30.88671875" customWidth="1"/>
    <col min="9484" max="9484" width="42.6640625" customWidth="1"/>
    <col min="9485" max="9485" width="13" customWidth="1"/>
    <col min="9486" max="9486" width="11.44140625" customWidth="1"/>
    <col min="9487" max="9487" width="11.5546875" customWidth="1"/>
    <col min="9488" max="9488" width="24.6640625" customWidth="1"/>
    <col min="9729" max="9729" width="17.44140625" customWidth="1"/>
    <col min="9730" max="9730" width="12.109375" customWidth="1"/>
    <col min="9731" max="9731" width="16.88671875" bestFit="1" customWidth="1"/>
    <col min="9732" max="9732" width="15.6640625" customWidth="1"/>
    <col min="9733" max="9733" width="13.5546875" customWidth="1"/>
    <col min="9734" max="9734" width="13.77734375" customWidth="1"/>
    <col min="9735" max="9735" width="11.5546875" customWidth="1"/>
    <col min="9736" max="9736" width="14" customWidth="1"/>
    <col min="9737" max="9737" width="14.88671875" customWidth="1"/>
    <col min="9738" max="9738" width="19" bestFit="1" customWidth="1"/>
    <col min="9739" max="9739" width="30.88671875" customWidth="1"/>
    <col min="9740" max="9740" width="42.6640625" customWidth="1"/>
    <col min="9741" max="9741" width="13" customWidth="1"/>
    <col min="9742" max="9742" width="11.44140625" customWidth="1"/>
    <col min="9743" max="9743" width="11.5546875" customWidth="1"/>
    <col min="9744" max="9744" width="24.6640625" customWidth="1"/>
    <col min="9985" max="9985" width="17.44140625" customWidth="1"/>
    <col min="9986" max="9986" width="12.109375" customWidth="1"/>
    <col min="9987" max="9987" width="16.88671875" bestFit="1" customWidth="1"/>
    <col min="9988" max="9988" width="15.6640625" customWidth="1"/>
    <col min="9989" max="9989" width="13.5546875" customWidth="1"/>
    <col min="9990" max="9990" width="13.77734375" customWidth="1"/>
    <col min="9991" max="9991" width="11.5546875" customWidth="1"/>
    <col min="9992" max="9992" width="14" customWidth="1"/>
    <col min="9993" max="9993" width="14.88671875" customWidth="1"/>
    <col min="9994" max="9994" width="19" bestFit="1" customWidth="1"/>
    <col min="9995" max="9995" width="30.88671875" customWidth="1"/>
    <col min="9996" max="9996" width="42.6640625" customWidth="1"/>
    <col min="9997" max="9997" width="13" customWidth="1"/>
    <col min="9998" max="9998" width="11.44140625" customWidth="1"/>
    <col min="9999" max="9999" width="11.5546875" customWidth="1"/>
    <col min="10000" max="10000" width="24.6640625" customWidth="1"/>
    <col min="10241" max="10241" width="17.44140625" customWidth="1"/>
    <col min="10242" max="10242" width="12.109375" customWidth="1"/>
    <col min="10243" max="10243" width="16.88671875" bestFit="1" customWidth="1"/>
    <col min="10244" max="10244" width="15.6640625" customWidth="1"/>
    <col min="10245" max="10245" width="13.5546875" customWidth="1"/>
    <col min="10246" max="10246" width="13.77734375" customWidth="1"/>
    <col min="10247" max="10247" width="11.5546875" customWidth="1"/>
    <col min="10248" max="10248" width="14" customWidth="1"/>
    <col min="10249" max="10249" width="14.88671875" customWidth="1"/>
    <col min="10250" max="10250" width="19" bestFit="1" customWidth="1"/>
    <col min="10251" max="10251" width="30.88671875" customWidth="1"/>
    <col min="10252" max="10252" width="42.6640625" customWidth="1"/>
    <col min="10253" max="10253" width="13" customWidth="1"/>
    <col min="10254" max="10254" width="11.44140625" customWidth="1"/>
    <col min="10255" max="10255" width="11.5546875" customWidth="1"/>
    <col min="10256" max="10256" width="24.6640625" customWidth="1"/>
    <col min="10497" max="10497" width="17.44140625" customWidth="1"/>
    <col min="10498" max="10498" width="12.109375" customWidth="1"/>
    <col min="10499" max="10499" width="16.88671875" bestFit="1" customWidth="1"/>
    <col min="10500" max="10500" width="15.6640625" customWidth="1"/>
    <col min="10501" max="10501" width="13.5546875" customWidth="1"/>
    <col min="10502" max="10502" width="13.77734375" customWidth="1"/>
    <col min="10503" max="10503" width="11.5546875" customWidth="1"/>
    <col min="10504" max="10504" width="14" customWidth="1"/>
    <col min="10505" max="10505" width="14.88671875" customWidth="1"/>
    <col min="10506" max="10506" width="19" bestFit="1" customWidth="1"/>
    <col min="10507" max="10507" width="30.88671875" customWidth="1"/>
    <col min="10508" max="10508" width="42.6640625" customWidth="1"/>
    <col min="10509" max="10509" width="13" customWidth="1"/>
    <col min="10510" max="10510" width="11.44140625" customWidth="1"/>
    <col min="10511" max="10511" width="11.5546875" customWidth="1"/>
    <col min="10512" max="10512" width="24.6640625" customWidth="1"/>
    <col min="10753" max="10753" width="17.44140625" customWidth="1"/>
    <col min="10754" max="10754" width="12.109375" customWidth="1"/>
    <col min="10755" max="10755" width="16.88671875" bestFit="1" customWidth="1"/>
    <col min="10756" max="10756" width="15.6640625" customWidth="1"/>
    <col min="10757" max="10757" width="13.5546875" customWidth="1"/>
    <col min="10758" max="10758" width="13.77734375" customWidth="1"/>
    <col min="10759" max="10759" width="11.5546875" customWidth="1"/>
    <col min="10760" max="10760" width="14" customWidth="1"/>
    <col min="10761" max="10761" width="14.88671875" customWidth="1"/>
    <col min="10762" max="10762" width="19" bestFit="1" customWidth="1"/>
    <col min="10763" max="10763" width="30.88671875" customWidth="1"/>
    <col min="10764" max="10764" width="42.6640625" customWidth="1"/>
    <col min="10765" max="10765" width="13" customWidth="1"/>
    <col min="10766" max="10766" width="11.44140625" customWidth="1"/>
    <col min="10767" max="10767" width="11.5546875" customWidth="1"/>
    <col min="10768" max="10768" width="24.6640625" customWidth="1"/>
    <col min="11009" max="11009" width="17.44140625" customWidth="1"/>
    <col min="11010" max="11010" width="12.109375" customWidth="1"/>
    <col min="11011" max="11011" width="16.88671875" bestFit="1" customWidth="1"/>
    <col min="11012" max="11012" width="15.6640625" customWidth="1"/>
    <col min="11013" max="11013" width="13.5546875" customWidth="1"/>
    <col min="11014" max="11014" width="13.77734375" customWidth="1"/>
    <col min="11015" max="11015" width="11.5546875" customWidth="1"/>
    <col min="11016" max="11016" width="14" customWidth="1"/>
    <col min="11017" max="11017" width="14.88671875" customWidth="1"/>
    <col min="11018" max="11018" width="19" bestFit="1" customWidth="1"/>
    <col min="11019" max="11019" width="30.88671875" customWidth="1"/>
    <col min="11020" max="11020" width="42.6640625" customWidth="1"/>
    <col min="11021" max="11021" width="13" customWidth="1"/>
    <col min="11022" max="11022" width="11.44140625" customWidth="1"/>
    <col min="11023" max="11023" width="11.5546875" customWidth="1"/>
    <col min="11024" max="11024" width="24.6640625" customWidth="1"/>
    <col min="11265" max="11265" width="17.44140625" customWidth="1"/>
    <col min="11266" max="11266" width="12.109375" customWidth="1"/>
    <col min="11267" max="11267" width="16.88671875" bestFit="1" customWidth="1"/>
    <col min="11268" max="11268" width="15.6640625" customWidth="1"/>
    <col min="11269" max="11269" width="13.5546875" customWidth="1"/>
    <col min="11270" max="11270" width="13.77734375" customWidth="1"/>
    <col min="11271" max="11271" width="11.5546875" customWidth="1"/>
    <col min="11272" max="11272" width="14" customWidth="1"/>
    <col min="11273" max="11273" width="14.88671875" customWidth="1"/>
    <col min="11274" max="11274" width="19" bestFit="1" customWidth="1"/>
    <col min="11275" max="11275" width="30.88671875" customWidth="1"/>
    <col min="11276" max="11276" width="42.6640625" customWidth="1"/>
    <col min="11277" max="11277" width="13" customWidth="1"/>
    <col min="11278" max="11278" width="11.44140625" customWidth="1"/>
    <col min="11279" max="11279" width="11.5546875" customWidth="1"/>
    <col min="11280" max="11280" width="24.6640625" customWidth="1"/>
    <col min="11521" max="11521" width="17.44140625" customWidth="1"/>
    <col min="11522" max="11522" width="12.109375" customWidth="1"/>
    <col min="11523" max="11523" width="16.88671875" bestFit="1" customWidth="1"/>
    <col min="11524" max="11524" width="15.6640625" customWidth="1"/>
    <col min="11525" max="11525" width="13.5546875" customWidth="1"/>
    <col min="11526" max="11526" width="13.77734375" customWidth="1"/>
    <col min="11527" max="11527" width="11.5546875" customWidth="1"/>
    <col min="11528" max="11528" width="14" customWidth="1"/>
    <col min="11529" max="11529" width="14.88671875" customWidth="1"/>
    <col min="11530" max="11530" width="19" bestFit="1" customWidth="1"/>
    <col min="11531" max="11531" width="30.88671875" customWidth="1"/>
    <col min="11532" max="11532" width="42.6640625" customWidth="1"/>
    <col min="11533" max="11533" width="13" customWidth="1"/>
    <col min="11534" max="11534" width="11.44140625" customWidth="1"/>
    <col min="11535" max="11535" width="11.5546875" customWidth="1"/>
    <col min="11536" max="11536" width="24.6640625" customWidth="1"/>
    <col min="11777" max="11777" width="17.44140625" customWidth="1"/>
    <col min="11778" max="11778" width="12.109375" customWidth="1"/>
    <col min="11779" max="11779" width="16.88671875" bestFit="1" customWidth="1"/>
    <col min="11780" max="11780" width="15.6640625" customWidth="1"/>
    <col min="11781" max="11781" width="13.5546875" customWidth="1"/>
    <col min="11782" max="11782" width="13.77734375" customWidth="1"/>
    <col min="11783" max="11783" width="11.5546875" customWidth="1"/>
    <col min="11784" max="11784" width="14" customWidth="1"/>
    <col min="11785" max="11785" width="14.88671875" customWidth="1"/>
    <col min="11786" max="11786" width="19" bestFit="1" customWidth="1"/>
    <col min="11787" max="11787" width="30.88671875" customWidth="1"/>
    <col min="11788" max="11788" width="42.6640625" customWidth="1"/>
    <col min="11789" max="11789" width="13" customWidth="1"/>
    <col min="11790" max="11790" width="11.44140625" customWidth="1"/>
    <col min="11791" max="11791" width="11.5546875" customWidth="1"/>
    <col min="11792" max="11792" width="24.6640625" customWidth="1"/>
    <col min="12033" max="12033" width="17.44140625" customWidth="1"/>
    <col min="12034" max="12034" width="12.109375" customWidth="1"/>
    <col min="12035" max="12035" width="16.88671875" bestFit="1" customWidth="1"/>
    <col min="12036" max="12036" width="15.6640625" customWidth="1"/>
    <col min="12037" max="12037" width="13.5546875" customWidth="1"/>
    <col min="12038" max="12038" width="13.77734375" customWidth="1"/>
    <col min="12039" max="12039" width="11.5546875" customWidth="1"/>
    <col min="12040" max="12040" width="14" customWidth="1"/>
    <col min="12041" max="12041" width="14.88671875" customWidth="1"/>
    <col min="12042" max="12042" width="19" bestFit="1" customWidth="1"/>
    <col min="12043" max="12043" width="30.88671875" customWidth="1"/>
    <col min="12044" max="12044" width="42.6640625" customWidth="1"/>
    <col min="12045" max="12045" width="13" customWidth="1"/>
    <col min="12046" max="12046" width="11.44140625" customWidth="1"/>
    <col min="12047" max="12047" width="11.5546875" customWidth="1"/>
    <col min="12048" max="12048" width="24.6640625" customWidth="1"/>
    <col min="12289" max="12289" width="17.44140625" customWidth="1"/>
    <col min="12290" max="12290" width="12.109375" customWidth="1"/>
    <col min="12291" max="12291" width="16.88671875" bestFit="1" customWidth="1"/>
    <col min="12292" max="12292" width="15.6640625" customWidth="1"/>
    <col min="12293" max="12293" width="13.5546875" customWidth="1"/>
    <col min="12294" max="12294" width="13.77734375" customWidth="1"/>
    <col min="12295" max="12295" width="11.5546875" customWidth="1"/>
    <col min="12296" max="12296" width="14" customWidth="1"/>
    <col min="12297" max="12297" width="14.88671875" customWidth="1"/>
    <col min="12298" max="12298" width="19" bestFit="1" customWidth="1"/>
    <col min="12299" max="12299" width="30.88671875" customWidth="1"/>
    <col min="12300" max="12300" width="42.6640625" customWidth="1"/>
    <col min="12301" max="12301" width="13" customWidth="1"/>
    <col min="12302" max="12302" width="11.44140625" customWidth="1"/>
    <col min="12303" max="12303" width="11.5546875" customWidth="1"/>
    <col min="12304" max="12304" width="24.6640625" customWidth="1"/>
    <col min="12545" max="12545" width="17.44140625" customWidth="1"/>
    <col min="12546" max="12546" width="12.109375" customWidth="1"/>
    <col min="12547" max="12547" width="16.88671875" bestFit="1" customWidth="1"/>
    <col min="12548" max="12548" width="15.6640625" customWidth="1"/>
    <col min="12549" max="12549" width="13.5546875" customWidth="1"/>
    <col min="12550" max="12550" width="13.77734375" customWidth="1"/>
    <col min="12551" max="12551" width="11.5546875" customWidth="1"/>
    <col min="12552" max="12552" width="14" customWidth="1"/>
    <col min="12553" max="12553" width="14.88671875" customWidth="1"/>
    <col min="12554" max="12554" width="19" bestFit="1" customWidth="1"/>
    <col min="12555" max="12555" width="30.88671875" customWidth="1"/>
    <col min="12556" max="12556" width="42.6640625" customWidth="1"/>
    <col min="12557" max="12557" width="13" customWidth="1"/>
    <col min="12558" max="12558" width="11.44140625" customWidth="1"/>
    <col min="12559" max="12559" width="11.5546875" customWidth="1"/>
    <col min="12560" max="12560" width="24.6640625" customWidth="1"/>
    <col min="12801" max="12801" width="17.44140625" customWidth="1"/>
    <col min="12802" max="12802" width="12.109375" customWidth="1"/>
    <col min="12803" max="12803" width="16.88671875" bestFit="1" customWidth="1"/>
    <col min="12804" max="12804" width="15.6640625" customWidth="1"/>
    <col min="12805" max="12805" width="13.5546875" customWidth="1"/>
    <col min="12806" max="12806" width="13.77734375" customWidth="1"/>
    <col min="12807" max="12807" width="11.5546875" customWidth="1"/>
    <col min="12808" max="12808" width="14" customWidth="1"/>
    <col min="12809" max="12809" width="14.88671875" customWidth="1"/>
    <col min="12810" max="12810" width="19" bestFit="1" customWidth="1"/>
    <col min="12811" max="12811" width="30.88671875" customWidth="1"/>
    <col min="12812" max="12812" width="42.6640625" customWidth="1"/>
    <col min="12813" max="12813" width="13" customWidth="1"/>
    <col min="12814" max="12814" width="11.44140625" customWidth="1"/>
    <col min="12815" max="12815" width="11.5546875" customWidth="1"/>
    <col min="12816" max="12816" width="24.6640625" customWidth="1"/>
    <col min="13057" max="13057" width="17.44140625" customWidth="1"/>
    <col min="13058" max="13058" width="12.109375" customWidth="1"/>
    <col min="13059" max="13059" width="16.88671875" bestFit="1" customWidth="1"/>
    <col min="13060" max="13060" width="15.6640625" customWidth="1"/>
    <col min="13061" max="13061" width="13.5546875" customWidth="1"/>
    <col min="13062" max="13062" width="13.77734375" customWidth="1"/>
    <col min="13063" max="13063" width="11.5546875" customWidth="1"/>
    <col min="13064" max="13064" width="14" customWidth="1"/>
    <col min="13065" max="13065" width="14.88671875" customWidth="1"/>
    <col min="13066" max="13066" width="19" bestFit="1" customWidth="1"/>
    <col min="13067" max="13067" width="30.88671875" customWidth="1"/>
    <col min="13068" max="13068" width="42.6640625" customWidth="1"/>
    <col min="13069" max="13069" width="13" customWidth="1"/>
    <col min="13070" max="13070" width="11.44140625" customWidth="1"/>
    <col min="13071" max="13071" width="11.5546875" customWidth="1"/>
    <col min="13072" max="13072" width="24.6640625" customWidth="1"/>
    <col min="13313" max="13313" width="17.44140625" customWidth="1"/>
    <col min="13314" max="13314" width="12.109375" customWidth="1"/>
    <col min="13315" max="13315" width="16.88671875" bestFit="1" customWidth="1"/>
    <col min="13316" max="13316" width="15.6640625" customWidth="1"/>
    <col min="13317" max="13317" width="13.5546875" customWidth="1"/>
    <col min="13318" max="13318" width="13.77734375" customWidth="1"/>
    <col min="13319" max="13319" width="11.5546875" customWidth="1"/>
    <col min="13320" max="13320" width="14" customWidth="1"/>
    <col min="13321" max="13321" width="14.88671875" customWidth="1"/>
    <col min="13322" max="13322" width="19" bestFit="1" customWidth="1"/>
    <col min="13323" max="13323" width="30.88671875" customWidth="1"/>
    <col min="13324" max="13324" width="42.6640625" customWidth="1"/>
    <col min="13325" max="13325" width="13" customWidth="1"/>
    <col min="13326" max="13326" width="11.44140625" customWidth="1"/>
    <col min="13327" max="13327" width="11.5546875" customWidth="1"/>
    <col min="13328" max="13328" width="24.6640625" customWidth="1"/>
    <col min="13569" max="13569" width="17.44140625" customWidth="1"/>
    <col min="13570" max="13570" width="12.109375" customWidth="1"/>
    <col min="13571" max="13571" width="16.88671875" bestFit="1" customWidth="1"/>
    <col min="13572" max="13572" width="15.6640625" customWidth="1"/>
    <col min="13573" max="13573" width="13.5546875" customWidth="1"/>
    <col min="13574" max="13574" width="13.77734375" customWidth="1"/>
    <col min="13575" max="13575" width="11.5546875" customWidth="1"/>
    <col min="13576" max="13576" width="14" customWidth="1"/>
    <col min="13577" max="13577" width="14.88671875" customWidth="1"/>
    <col min="13578" max="13578" width="19" bestFit="1" customWidth="1"/>
    <col min="13579" max="13579" width="30.88671875" customWidth="1"/>
    <col min="13580" max="13580" width="42.6640625" customWidth="1"/>
    <col min="13581" max="13581" width="13" customWidth="1"/>
    <col min="13582" max="13582" width="11.44140625" customWidth="1"/>
    <col min="13583" max="13583" width="11.5546875" customWidth="1"/>
    <col min="13584" max="13584" width="24.6640625" customWidth="1"/>
    <col min="13825" max="13825" width="17.44140625" customWidth="1"/>
    <col min="13826" max="13826" width="12.109375" customWidth="1"/>
    <col min="13827" max="13827" width="16.88671875" bestFit="1" customWidth="1"/>
    <col min="13828" max="13828" width="15.6640625" customWidth="1"/>
    <col min="13829" max="13829" width="13.5546875" customWidth="1"/>
    <col min="13830" max="13830" width="13.77734375" customWidth="1"/>
    <col min="13831" max="13831" width="11.5546875" customWidth="1"/>
    <col min="13832" max="13832" width="14" customWidth="1"/>
    <col min="13833" max="13833" width="14.88671875" customWidth="1"/>
    <col min="13834" max="13834" width="19" bestFit="1" customWidth="1"/>
    <col min="13835" max="13835" width="30.88671875" customWidth="1"/>
    <col min="13836" max="13836" width="42.6640625" customWidth="1"/>
    <col min="13837" max="13837" width="13" customWidth="1"/>
    <col min="13838" max="13838" width="11.44140625" customWidth="1"/>
    <col min="13839" max="13839" width="11.5546875" customWidth="1"/>
    <col min="13840" max="13840" width="24.6640625" customWidth="1"/>
    <col min="14081" max="14081" width="17.44140625" customWidth="1"/>
    <col min="14082" max="14082" width="12.109375" customWidth="1"/>
    <col min="14083" max="14083" width="16.88671875" bestFit="1" customWidth="1"/>
    <col min="14084" max="14084" width="15.6640625" customWidth="1"/>
    <col min="14085" max="14085" width="13.5546875" customWidth="1"/>
    <col min="14086" max="14086" width="13.77734375" customWidth="1"/>
    <col min="14087" max="14087" width="11.5546875" customWidth="1"/>
    <col min="14088" max="14088" width="14" customWidth="1"/>
    <col min="14089" max="14089" width="14.88671875" customWidth="1"/>
    <col min="14090" max="14090" width="19" bestFit="1" customWidth="1"/>
    <col min="14091" max="14091" width="30.88671875" customWidth="1"/>
    <col min="14092" max="14092" width="42.6640625" customWidth="1"/>
    <col min="14093" max="14093" width="13" customWidth="1"/>
    <col min="14094" max="14094" width="11.44140625" customWidth="1"/>
    <col min="14095" max="14095" width="11.5546875" customWidth="1"/>
    <col min="14096" max="14096" width="24.6640625" customWidth="1"/>
    <col min="14337" max="14337" width="17.44140625" customWidth="1"/>
    <col min="14338" max="14338" width="12.109375" customWidth="1"/>
    <col min="14339" max="14339" width="16.88671875" bestFit="1" customWidth="1"/>
    <col min="14340" max="14340" width="15.6640625" customWidth="1"/>
    <col min="14341" max="14341" width="13.5546875" customWidth="1"/>
    <col min="14342" max="14342" width="13.77734375" customWidth="1"/>
    <col min="14343" max="14343" width="11.5546875" customWidth="1"/>
    <col min="14344" max="14344" width="14" customWidth="1"/>
    <col min="14345" max="14345" width="14.88671875" customWidth="1"/>
    <col min="14346" max="14346" width="19" bestFit="1" customWidth="1"/>
    <col min="14347" max="14347" width="30.88671875" customWidth="1"/>
    <col min="14348" max="14348" width="42.6640625" customWidth="1"/>
    <col min="14349" max="14349" width="13" customWidth="1"/>
    <col min="14350" max="14350" width="11.44140625" customWidth="1"/>
    <col min="14351" max="14351" width="11.5546875" customWidth="1"/>
    <col min="14352" max="14352" width="24.6640625" customWidth="1"/>
    <col min="14593" max="14593" width="17.44140625" customWidth="1"/>
    <col min="14594" max="14594" width="12.109375" customWidth="1"/>
    <col min="14595" max="14595" width="16.88671875" bestFit="1" customWidth="1"/>
    <col min="14596" max="14596" width="15.6640625" customWidth="1"/>
    <col min="14597" max="14597" width="13.5546875" customWidth="1"/>
    <col min="14598" max="14598" width="13.77734375" customWidth="1"/>
    <col min="14599" max="14599" width="11.5546875" customWidth="1"/>
    <col min="14600" max="14600" width="14" customWidth="1"/>
    <col min="14601" max="14601" width="14.88671875" customWidth="1"/>
    <col min="14602" max="14602" width="19" bestFit="1" customWidth="1"/>
    <col min="14603" max="14603" width="30.88671875" customWidth="1"/>
    <col min="14604" max="14604" width="42.6640625" customWidth="1"/>
    <col min="14605" max="14605" width="13" customWidth="1"/>
    <col min="14606" max="14606" width="11.44140625" customWidth="1"/>
    <col min="14607" max="14607" width="11.5546875" customWidth="1"/>
    <col min="14608" max="14608" width="24.6640625" customWidth="1"/>
    <col min="14849" max="14849" width="17.44140625" customWidth="1"/>
    <col min="14850" max="14850" width="12.109375" customWidth="1"/>
    <col min="14851" max="14851" width="16.88671875" bestFit="1" customWidth="1"/>
    <col min="14852" max="14852" width="15.6640625" customWidth="1"/>
    <col min="14853" max="14853" width="13.5546875" customWidth="1"/>
    <col min="14854" max="14854" width="13.77734375" customWidth="1"/>
    <col min="14855" max="14855" width="11.5546875" customWidth="1"/>
    <col min="14856" max="14856" width="14" customWidth="1"/>
    <col min="14857" max="14857" width="14.88671875" customWidth="1"/>
    <col min="14858" max="14858" width="19" bestFit="1" customWidth="1"/>
    <col min="14859" max="14859" width="30.88671875" customWidth="1"/>
    <col min="14860" max="14860" width="42.6640625" customWidth="1"/>
    <col min="14861" max="14861" width="13" customWidth="1"/>
    <col min="14862" max="14862" width="11.44140625" customWidth="1"/>
    <col min="14863" max="14863" width="11.5546875" customWidth="1"/>
    <col min="14864" max="14864" width="24.6640625" customWidth="1"/>
    <col min="15105" max="15105" width="17.44140625" customWidth="1"/>
    <col min="15106" max="15106" width="12.109375" customWidth="1"/>
    <col min="15107" max="15107" width="16.88671875" bestFit="1" customWidth="1"/>
    <col min="15108" max="15108" width="15.6640625" customWidth="1"/>
    <col min="15109" max="15109" width="13.5546875" customWidth="1"/>
    <col min="15110" max="15110" width="13.77734375" customWidth="1"/>
    <col min="15111" max="15111" width="11.5546875" customWidth="1"/>
    <col min="15112" max="15112" width="14" customWidth="1"/>
    <col min="15113" max="15113" width="14.88671875" customWidth="1"/>
    <col min="15114" max="15114" width="19" bestFit="1" customWidth="1"/>
    <col min="15115" max="15115" width="30.88671875" customWidth="1"/>
    <col min="15116" max="15116" width="42.6640625" customWidth="1"/>
    <col min="15117" max="15117" width="13" customWidth="1"/>
    <col min="15118" max="15118" width="11.44140625" customWidth="1"/>
    <col min="15119" max="15119" width="11.5546875" customWidth="1"/>
    <col min="15120" max="15120" width="24.6640625" customWidth="1"/>
    <col min="15361" max="15361" width="17.44140625" customWidth="1"/>
    <col min="15362" max="15362" width="12.109375" customWidth="1"/>
    <col min="15363" max="15363" width="16.88671875" bestFit="1" customWidth="1"/>
    <col min="15364" max="15364" width="15.6640625" customWidth="1"/>
    <col min="15365" max="15365" width="13.5546875" customWidth="1"/>
    <col min="15366" max="15366" width="13.77734375" customWidth="1"/>
    <col min="15367" max="15367" width="11.5546875" customWidth="1"/>
    <col min="15368" max="15368" width="14" customWidth="1"/>
    <col min="15369" max="15369" width="14.88671875" customWidth="1"/>
    <col min="15370" max="15370" width="19" bestFit="1" customWidth="1"/>
    <col min="15371" max="15371" width="30.88671875" customWidth="1"/>
    <col min="15372" max="15372" width="42.6640625" customWidth="1"/>
    <col min="15373" max="15373" width="13" customWidth="1"/>
    <col min="15374" max="15374" width="11.44140625" customWidth="1"/>
    <col min="15375" max="15375" width="11.5546875" customWidth="1"/>
    <col min="15376" max="15376" width="24.6640625" customWidth="1"/>
    <col min="15617" max="15617" width="17.44140625" customWidth="1"/>
    <col min="15618" max="15618" width="12.109375" customWidth="1"/>
    <col min="15619" max="15619" width="16.88671875" bestFit="1" customWidth="1"/>
    <col min="15620" max="15620" width="15.6640625" customWidth="1"/>
    <col min="15621" max="15621" width="13.5546875" customWidth="1"/>
    <col min="15622" max="15622" width="13.77734375" customWidth="1"/>
    <col min="15623" max="15623" width="11.5546875" customWidth="1"/>
    <col min="15624" max="15624" width="14" customWidth="1"/>
    <col min="15625" max="15625" width="14.88671875" customWidth="1"/>
    <col min="15626" max="15626" width="19" bestFit="1" customWidth="1"/>
    <col min="15627" max="15627" width="30.88671875" customWidth="1"/>
    <col min="15628" max="15628" width="42.6640625" customWidth="1"/>
    <col min="15629" max="15629" width="13" customWidth="1"/>
    <col min="15630" max="15630" width="11.44140625" customWidth="1"/>
    <col min="15631" max="15631" width="11.5546875" customWidth="1"/>
    <col min="15632" max="15632" width="24.6640625" customWidth="1"/>
    <col min="15873" max="15873" width="17.44140625" customWidth="1"/>
    <col min="15874" max="15874" width="12.109375" customWidth="1"/>
    <col min="15875" max="15875" width="16.88671875" bestFit="1" customWidth="1"/>
    <col min="15876" max="15876" width="15.6640625" customWidth="1"/>
    <col min="15877" max="15877" width="13.5546875" customWidth="1"/>
    <col min="15878" max="15878" width="13.77734375" customWidth="1"/>
    <col min="15879" max="15879" width="11.5546875" customWidth="1"/>
    <col min="15880" max="15880" width="14" customWidth="1"/>
    <col min="15881" max="15881" width="14.88671875" customWidth="1"/>
    <col min="15882" max="15882" width="19" bestFit="1" customWidth="1"/>
    <col min="15883" max="15883" width="30.88671875" customWidth="1"/>
    <col min="15884" max="15884" width="42.6640625" customWidth="1"/>
    <col min="15885" max="15885" width="13" customWidth="1"/>
    <col min="15886" max="15886" width="11.44140625" customWidth="1"/>
    <col min="15887" max="15887" width="11.5546875" customWidth="1"/>
    <col min="15888" max="15888" width="24.6640625" customWidth="1"/>
    <col min="16129" max="16129" width="17.44140625" customWidth="1"/>
    <col min="16130" max="16130" width="12.109375" customWidth="1"/>
    <col min="16131" max="16131" width="16.88671875" bestFit="1" customWidth="1"/>
    <col min="16132" max="16132" width="15.6640625" customWidth="1"/>
    <col min="16133" max="16133" width="13.5546875" customWidth="1"/>
    <col min="16134" max="16134" width="13.77734375" customWidth="1"/>
    <col min="16135" max="16135" width="11.5546875" customWidth="1"/>
    <col min="16136" max="16136" width="14" customWidth="1"/>
    <col min="16137" max="16137" width="14.88671875" customWidth="1"/>
    <col min="16138" max="16138" width="19" bestFit="1" customWidth="1"/>
    <col min="16139" max="16139" width="30.88671875" customWidth="1"/>
    <col min="16140" max="16140" width="42.6640625" customWidth="1"/>
    <col min="16141" max="16141" width="13" customWidth="1"/>
    <col min="16142" max="16142" width="11.44140625" customWidth="1"/>
    <col min="16143" max="16143" width="11.5546875" customWidth="1"/>
    <col min="16144" max="16144" width="24.6640625" customWidth="1"/>
  </cols>
  <sheetData>
    <row r="1" spans="1:16" s="164" customFormat="1" ht="22.2" customHeight="1" thickTop="1" thickBot="1">
      <c r="A1" s="694" t="s">
        <v>370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6"/>
      <c r="O1" s="167"/>
      <c r="P1" s="167"/>
    </row>
    <row r="2" spans="1:16" s="164" customFormat="1" ht="42.6" thickTop="1" thickBot="1">
      <c r="A2" s="172" t="s">
        <v>371</v>
      </c>
      <c r="B2" s="172" t="s">
        <v>372</v>
      </c>
      <c r="C2" s="172" t="s">
        <v>373</v>
      </c>
      <c r="D2" s="172" t="s">
        <v>374</v>
      </c>
      <c r="E2" s="172" t="s">
        <v>375</v>
      </c>
      <c r="F2" s="172" t="s">
        <v>500</v>
      </c>
      <c r="G2" s="172" t="s">
        <v>376</v>
      </c>
      <c r="H2" s="172" t="s">
        <v>377</v>
      </c>
      <c r="I2" s="172" t="s">
        <v>378</v>
      </c>
      <c r="J2" s="172" t="s">
        <v>379</v>
      </c>
      <c r="K2" s="172" t="s">
        <v>380</v>
      </c>
      <c r="L2" s="172" t="s">
        <v>113</v>
      </c>
      <c r="O2" s="386"/>
      <c r="P2" s="167"/>
    </row>
    <row r="3" spans="1:16" s="164" customFormat="1" ht="30.6" customHeight="1" thickTop="1" thickBot="1">
      <c r="A3" s="383" t="s">
        <v>381</v>
      </c>
      <c r="B3" s="383" t="s">
        <v>382</v>
      </c>
      <c r="C3" s="384">
        <v>127</v>
      </c>
      <c r="D3" s="384">
        <v>127</v>
      </c>
      <c r="E3" s="384">
        <v>127</v>
      </c>
      <c r="F3" s="384">
        <f>C3-D3</f>
        <v>0</v>
      </c>
      <c r="G3" s="384">
        <v>0</v>
      </c>
      <c r="H3" s="384">
        <v>0</v>
      </c>
      <c r="I3" s="384">
        <v>0</v>
      </c>
      <c r="J3" s="384">
        <f>E3+I3</f>
        <v>127</v>
      </c>
      <c r="K3" s="384">
        <f>D3+G3-J3</f>
        <v>0</v>
      </c>
      <c r="L3" s="444"/>
      <c r="M3" s="177"/>
      <c r="O3" s="167"/>
      <c r="P3" s="167"/>
    </row>
    <row r="4" spans="1:16" s="164" customFormat="1" ht="43.95" customHeight="1" thickTop="1" thickBot="1">
      <c r="A4" s="383" t="s">
        <v>10</v>
      </c>
      <c r="B4" s="383" t="s">
        <v>382</v>
      </c>
      <c r="C4" s="384">
        <v>127</v>
      </c>
      <c r="D4" s="384">
        <v>127</v>
      </c>
      <c r="E4" s="384">
        <v>122</v>
      </c>
      <c r="F4" s="384">
        <f>C4-D4</f>
        <v>0</v>
      </c>
      <c r="G4" s="384">
        <v>0</v>
      </c>
      <c r="H4" s="384">
        <v>5</v>
      </c>
      <c r="I4" s="384">
        <v>5</v>
      </c>
      <c r="J4" s="384">
        <v>127</v>
      </c>
      <c r="K4" s="384">
        <f>D4+G4-J4</f>
        <v>0</v>
      </c>
      <c r="L4" s="444"/>
      <c r="M4" s="177"/>
      <c r="O4" s="167"/>
      <c r="P4" s="167"/>
    </row>
    <row r="5" spans="1:16" s="164" customFormat="1" ht="15" thickTop="1">
      <c r="M5" s="177"/>
      <c r="O5" s="167"/>
      <c r="P5" s="167"/>
    </row>
    <row r="6" spans="1:16" s="164" customFormat="1">
      <c r="O6" s="167"/>
      <c r="P6" s="167"/>
    </row>
    <row r="7" spans="1:16" s="164" customFormat="1" ht="22.2" customHeight="1">
      <c r="A7" s="703" t="s">
        <v>383</v>
      </c>
      <c r="B7" s="704"/>
      <c r="C7" s="704"/>
      <c r="D7" s="704"/>
      <c r="E7" s="704"/>
      <c r="F7" s="704"/>
      <c r="G7" s="704"/>
      <c r="H7" s="704"/>
      <c r="I7" s="704"/>
      <c r="J7" s="704"/>
      <c r="K7" s="704"/>
      <c r="L7" s="704"/>
      <c r="M7" s="704"/>
      <c r="N7" s="705"/>
      <c r="O7" s="167"/>
      <c r="P7" s="167"/>
    </row>
    <row r="8" spans="1:16" s="164" customFormat="1" ht="43.2" customHeight="1" thickBot="1">
      <c r="A8" s="355" t="s">
        <v>371</v>
      </c>
      <c r="B8" s="355" t="s">
        <v>372</v>
      </c>
      <c r="C8" s="355" t="s">
        <v>373</v>
      </c>
      <c r="D8" s="355" t="s">
        <v>374</v>
      </c>
      <c r="E8" s="355" t="s">
        <v>384</v>
      </c>
      <c r="F8" s="355" t="s">
        <v>385</v>
      </c>
      <c r="G8" s="355" t="s">
        <v>386</v>
      </c>
      <c r="H8" s="355" t="s">
        <v>387</v>
      </c>
      <c r="I8" s="355" t="s">
        <v>388</v>
      </c>
      <c r="J8" s="355" t="s">
        <v>389</v>
      </c>
      <c r="K8" s="355" t="s">
        <v>390</v>
      </c>
      <c r="L8" s="356" t="s">
        <v>391</v>
      </c>
      <c r="M8" s="706" t="s">
        <v>113</v>
      </c>
      <c r="N8" s="707"/>
      <c r="O8" s="167"/>
      <c r="P8" s="167"/>
    </row>
    <row r="9" spans="1:16" s="164" customFormat="1" ht="66.599999999999994" customHeight="1" thickTop="1" thickBot="1">
      <c r="A9" s="379" t="s">
        <v>392</v>
      </c>
      <c r="B9" s="379" t="s">
        <v>393</v>
      </c>
      <c r="C9" s="380">
        <v>47.84</v>
      </c>
      <c r="D9" s="381">
        <v>47.84</v>
      </c>
      <c r="E9" s="382">
        <v>47.84</v>
      </c>
      <c r="F9" s="382">
        <f>43.9+3.94</f>
        <v>47.839999999999996</v>
      </c>
      <c r="G9" s="380">
        <v>0</v>
      </c>
      <c r="H9" s="380">
        <v>0</v>
      </c>
      <c r="I9" s="380">
        <v>0</v>
      </c>
      <c r="J9" s="381">
        <v>0</v>
      </c>
      <c r="K9" s="382">
        <v>0</v>
      </c>
      <c r="L9" s="382">
        <f>E9+K9</f>
        <v>47.84</v>
      </c>
      <c r="M9" s="643"/>
      <c r="N9" s="644"/>
      <c r="O9" s="166"/>
    </row>
    <row r="10" spans="1:16" s="164" customFormat="1" ht="39.6" customHeight="1" thickTop="1" thickBot="1">
      <c r="A10" s="379" t="s">
        <v>237</v>
      </c>
      <c r="B10" s="379" t="s">
        <v>393</v>
      </c>
      <c r="C10" s="380">
        <v>47.84</v>
      </c>
      <c r="D10" s="381">
        <v>47.84</v>
      </c>
      <c r="E10" s="382">
        <v>47.84</v>
      </c>
      <c r="F10" s="382">
        <f>43.9+3.94</f>
        <v>47.839999999999996</v>
      </c>
      <c r="G10" s="380">
        <v>0</v>
      </c>
      <c r="H10" s="380">
        <v>0</v>
      </c>
      <c r="I10" s="380">
        <v>0</v>
      </c>
      <c r="J10" s="381">
        <v>0</v>
      </c>
      <c r="K10" s="382">
        <v>0</v>
      </c>
      <c r="L10" s="382">
        <f>E10+K10</f>
        <v>47.84</v>
      </c>
      <c r="M10" s="643"/>
      <c r="N10" s="644"/>
    </row>
    <row r="11" spans="1:16" ht="21" customHeight="1" thickTop="1">
      <c r="A11" s="702" t="s">
        <v>101</v>
      </c>
      <c r="B11" s="702"/>
      <c r="C11" s="702"/>
      <c r="D11" s="702"/>
      <c r="E11" s="702"/>
      <c r="F11" s="702"/>
      <c r="G11" s="702"/>
      <c r="H11" s="702"/>
      <c r="I11" s="702"/>
      <c r="J11" s="702"/>
      <c r="K11" s="702"/>
      <c r="L11" s="702"/>
      <c r="M11" s="702"/>
      <c r="N11" s="702"/>
      <c r="O11" s="702"/>
      <c r="P11" s="702"/>
    </row>
    <row r="12" spans="1:16" s="2" customFormat="1" ht="33" customHeight="1" thickBot="1">
      <c r="A12" s="162" t="s">
        <v>394</v>
      </c>
      <c r="B12" s="162" t="s">
        <v>82</v>
      </c>
      <c r="C12" s="162" t="s">
        <v>60</v>
      </c>
      <c r="D12" s="162" t="s">
        <v>238</v>
      </c>
      <c r="E12" s="162" t="s">
        <v>395</v>
      </c>
      <c r="F12" s="162" t="s">
        <v>396</v>
      </c>
      <c r="G12" s="699" t="s">
        <v>112</v>
      </c>
      <c r="H12" s="700"/>
      <c r="I12" s="700"/>
      <c r="J12" s="701"/>
      <c r="K12" s="162" t="s">
        <v>397</v>
      </c>
      <c r="L12" s="162" t="s">
        <v>398</v>
      </c>
      <c r="M12" s="162" t="s">
        <v>399</v>
      </c>
      <c r="N12" s="699" t="s">
        <v>400</v>
      </c>
      <c r="O12" s="700"/>
      <c r="P12" s="701"/>
    </row>
    <row r="13" spans="1:16" s="32" customFormat="1" ht="33" customHeight="1">
      <c r="A13" s="178">
        <f>1</f>
        <v>1</v>
      </c>
      <c r="B13" s="179" t="s">
        <v>51</v>
      </c>
      <c r="C13" s="178" t="s">
        <v>401</v>
      </c>
      <c r="D13" s="178" t="s">
        <v>239</v>
      </c>
      <c r="E13" s="180">
        <v>45452</v>
      </c>
      <c r="F13" s="181">
        <v>11.42</v>
      </c>
      <c r="G13" s="697" t="s">
        <v>402</v>
      </c>
      <c r="H13" s="698"/>
      <c r="I13" s="698"/>
      <c r="J13" s="698"/>
      <c r="K13" s="180">
        <v>45465</v>
      </c>
      <c r="L13" s="182" t="s">
        <v>447</v>
      </c>
      <c r="M13" s="178"/>
      <c r="N13" s="688"/>
      <c r="O13" s="688"/>
      <c r="P13" s="688"/>
    </row>
    <row r="14" spans="1:16" s="32" customFormat="1" ht="33" customHeight="1">
      <c r="A14" s="178">
        <f t="shared" ref="A14:A64" si="0">A13+1</f>
        <v>2</v>
      </c>
      <c r="B14" s="181" t="s">
        <v>52</v>
      </c>
      <c r="C14" s="181" t="s">
        <v>401</v>
      </c>
      <c r="D14" s="181" t="s">
        <v>239</v>
      </c>
      <c r="E14" s="180">
        <v>45453</v>
      </c>
      <c r="F14" s="181">
        <v>11.42</v>
      </c>
      <c r="G14" s="697" t="s">
        <v>402</v>
      </c>
      <c r="H14" s="698"/>
      <c r="I14" s="698"/>
      <c r="J14" s="698"/>
      <c r="K14" s="180">
        <v>45472</v>
      </c>
      <c r="L14" s="182" t="s">
        <v>447</v>
      </c>
      <c r="M14" s="178"/>
      <c r="N14" s="688"/>
      <c r="O14" s="688"/>
      <c r="P14" s="688"/>
    </row>
    <row r="15" spans="1:16" s="32" customFormat="1" ht="33" customHeight="1">
      <c r="A15" s="178">
        <f t="shared" si="0"/>
        <v>3</v>
      </c>
      <c r="B15" s="183" t="s">
        <v>176</v>
      </c>
      <c r="C15" s="182" t="s">
        <v>401</v>
      </c>
      <c r="D15" s="182" t="s">
        <v>446</v>
      </c>
      <c r="E15" s="184">
        <v>45472</v>
      </c>
      <c r="F15" s="185">
        <v>16.7</v>
      </c>
      <c r="G15" s="697" t="s">
        <v>402</v>
      </c>
      <c r="H15" s="698"/>
      <c r="I15" s="698"/>
      <c r="J15" s="698"/>
      <c r="K15" s="180">
        <v>45484</v>
      </c>
      <c r="L15" s="182" t="s">
        <v>447</v>
      </c>
      <c r="M15" s="178"/>
      <c r="N15" s="688"/>
      <c r="O15" s="688"/>
      <c r="P15" s="688"/>
    </row>
    <row r="16" spans="1:16" s="32" customFormat="1" ht="33" customHeight="1">
      <c r="A16" s="178">
        <f t="shared" si="0"/>
        <v>4</v>
      </c>
      <c r="B16" s="183" t="s">
        <v>177</v>
      </c>
      <c r="C16" s="182" t="s">
        <v>445</v>
      </c>
      <c r="D16" s="182" t="s">
        <v>239</v>
      </c>
      <c r="E16" s="184">
        <v>45472</v>
      </c>
      <c r="F16" s="185">
        <v>11.73</v>
      </c>
      <c r="G16" s="697" t="s">
        <v>402</v>
      </c>
      <c r="H16" s="698"/>
      <c r="I16" s="698"/>
      <c r="J16" s="698"/>
      <c r="K16" s="184">
        <v>45489</v>
      </c>
      <c r="L16" s="182" t="s">
        <v>448</v>
      </c>
      <c r="M16" s="182"/>
      <c r="N16" s="688"/>
      <c r="O16" s="688"/>
      <c r="P16" s="688"/>
    </row>
    <row r="17" spans="1:16" s="32" customFormat="1" ht="33" customHeight="1">
      <c r="A17" s="178">
        <f t="shared" si="0"/>
        <v>5</v>
      </c>
      <c r="B17" s="183" t="s">
        <v>2</v>
      </c>
      <c r="C17" s="182" t="s">
        <v>401</v>
      </c>
      <c r="D17" s="182" t="s">
        <v>239</v>
      </c>
      <c r="E17" s="184">
        <v>45474</v>
      </c>
      <c r="F17" s="185">
        <v>11.42</v>
      </c>
      <c r="G17" s="697" t="s">
        <v>402</v>
      </c>
      <c r="H17" s="698"/>
      <c r="I17" s="698"/>
      <c r="J17" s="698"/>
      <c r="K17" s="184">
        <v>45489</v>
      </c>
      <c r="L17" s="182" t="s">
        <v>444</v>
      </c>
      <c r="M17" s="182"/>
      <c r="N17" s="688"/>
      <c r="O17" s="688"/>
      <c r="P17" s="688"/>
    </row>
    <row r="18" spans="1:16" s="32" customFormat="1" ht="35.549999999999997" customHeight="1">
      <c r="A18" s="178">
        <f t="shared" si="0"/>
        <v>6</v>
      </c>
      <c r="B18" s="183" t="s">
        <v>178</v>
      </c>
      <c r="C18" s="182" t="s">
        <v>401</v>
      </c>
      <c r="D18" s="182" t="s">
        <v>239</v>
      </c>
      <c r="E18" s="184">
        <v>45475</v>
      </c>
      <c r="F18" s="185">
        <v>11.42</v>
      </c>
      <c r="G18" s="697" t="s">
        <v>402</v>
      </c>
      <c r="H18" s="698"/>
      <c r="I18" s="698"/>
      <c r="J18" s="698"/>
      <c r="K18" s="184">
        <v>45496</v>
      </c>
      <c r="L18" s="182" t="s">
        <v>450</v>
      </c>
      <c r="M18" s="182"/>
      <c r="N18" s="688"/>
      <c r="O18" s="688"/>
      <c r="P18" s="688"/>
    </row>
    <row r="19" spans="1:16" s="32" customFormat="1" ht="35.549999999999997" customHeight="1">
      <c r="A19" s="178">
        <f t="shared" si="0"/>
        <v>7</v>
      </c>
      <c r="B19" s="183" t="s">
        <v>147</v>
      </c>
      <c r="C19" s="182" t="s">
        <v>401</v>
      </c>
      <c r="D19" s="182" t="s">
        <v>239</v>
      </c>
      <c r="E19" s="184">
        <v>45476</v>
      </c>
      <c r="F19" s="185">
        <v>11.42</v>
      </c>
      <c r="G19" s="697" t="s">
        <v>402</v>
      </c>
      <c r="H19" s="698"/>
      <c r="I19" s="698"/>
      <c r="J19" s="698"/>
      <c r="K19" s="184">
        <v>45485</v>
      </c>
      <c r="L19" s="182" t="s">
        <v>444</v>
      </c>
      <c r="M19" s="182"/>
      <c r="N19" s="688"/>
      <c r="O19" s="688"/>
      <c r="P19" s="688"/>
    </row>
    <row r="20" spans="1:16" s="32" customFormat="1" ht="35.549999999999997" customHeight="1">
      <c r="A20" s="178">
        <f t="shared" si="0"/>
        <v>8</v>
      </c>
      <c r="B20" s="183" t="s">
        <v>146</v>
      </c>
      <c r="C20" s="182" t="s">
        <v>445</v>
      </c>
      <c r="D20" s="182" t="s">
        <v>239</v>
      </c>
      <c r="E20" s="184">
        <v>45480</v>
      </c>
      <c r="F20" s="185">
        <v>11.73</v>
      </c>
      <c r="G20" s="697" t="s">
        <v>402</v>
      </c>
      <c r="H20" s="698"/>
      <c r="I20" s="698"/>
      <c r="J20" s="698"/>
      <c r="K20" s="184">
        <v>45496</v>
      </c>
      <c r="L20" s="182" t="s">
        <v>444</v>
      </c>
      <c r="M20" s="182"/>
      <c r="N20" s="688"/>
      <c r="O20" s="688"/>
      <c r="P20" s="688"/>
    </row>
    <row r="21" spans="1:16" s="32" customFormat="1" ht="35.549999999999997" customHeight="1">
      <c r="A21" s="178">
        <f t="shared" si="0"/>
        <v>9</v>
      </c>
      <c r="B21" s="183" t="s">
        <v>144</v>
      </c>
      <c r="C21" s="182" t="s">
        <v>449</v>
      </c>
      <c r="D21" s="182" t="s">
        <v>239</v>
      </c>
      <c r="E21" s="184">
        <v>45483</v>
      </c>
      <c r="F21" s="185">
        <v>11.42</v>
      </c>
      <c r="G21" s="697" t="s">
        <v>402</v>
      </c>
      <c r="H21" s="698"/>
      <c r="I21" s="698"/>
      <c r="J21" s="698"/>
      <c r="K21" s="184">
        <v>45499</v>
      </c>
      <c r="L21" s="182" t="s">
        <v>451</v>
      </c>
      <c r="M21" s="182"/>
      <c r="N21" s="688"/>
      <c r="O21" s="688"/>
      <c r="P21" s="688"/>
    </row>
    <row r="22" spans="1:16" s="32" customFormat="1" ht="35.549999999999997" customHeight="1">
      <c r="A22" s="178">
        <f t="shared" si="0"/>
        <v>10</v>
      </c>
      <c r="B22" s="183" t="s">
        <v>49</v>
      </c>
      <c r="C22" s="182" t="s">
        <v>401</v>
      </c>
      <c r="D22" s="182" t="s">
        <v>239</v>
      </c>
      <c r="E22" s="184">
        <v>45487</v>
      </c>
      <c r="F22" s="185">
        <v>11.42</v>
      </c>
      <c r="G22" s="697" t="s">
        <v>402</v>
      </c>
      <c r="H22" s="698"/>
      <c r="I22" s="698"/>
      <c r="J22" s="698"/>
      <c r="K22" s="184">
        <v>45504</v>
      </c>
      <c r="L22" s="182" t="s">
        <v>452</v>
      </c>
      <c r="M22" s="182"/>
      <c r="N22" s="688"/>
      <c r="O22" s="688"/>
      <c r="P22" s="688"/>
    </row>
    <row r="23" spans="1:16" s="32" customFormat="1" ht="35.549999999999997" customHeight="1">
      <c r="A23" s="178">
        <f t="shared" si="0"/>
        <v>11</v>
      </c>
      <c r="B23" s="183" t="s">
        <v>132</v>
      </c>
      <c r="C23" s="182" t="s">
        <v>449</v>
      </c>
      <c r="D23" s="182" t="s">
        <v>239</v>
      </c>
      <c r="E23" s="184">
        <v>45491</v>
      </c>
      <c r="F23" s="185">
        <v>11.42</v>
      </c>
      <c r="G23" s="685" t="s">
        <v>402</v>
      </c>
      <c r="H23" s="686"/>
      <c r="I23" s="686"/>
      <c r="J23" s="686"/>
      <c r="K23" s="184">
        <v>45515</v>
      </c>
      <c r="L23" s="182" t="s">
        <v>451</v>
      </c>
      <c r="M23" s="182"/>
      <c r="N23" s="708"/>
      <c r="O23" s="688"/>
      <c r="P23" s="688"/>
    </row>
    <row r="24" spans="1:16" s="32" customFormat="1" ht="35.549999999999997" customHeight="1">
      <c r="A24" s="178">
        <f t="shared" si="0"/>
        <v>12</v>
      </c>
      <c r="B24" s="183" t="s">
        <v>133</v>
      </c>
      <c r="C24" s="182" t="s">
        <v>401</v>
      </c>
      <c r="D24" s="182" t="s">
        <v>239</v>
      </c>
      <c r="E24" s="184">
        <v>45491</v>
      </c>
      <c r="F24" s="185">
        <v>11.42</v>
      </c>
      <c r="G24" s="685" t="s">
        <v>402</v>
      </c>
      <c r="H24" s="686"/>
      <c r="I24" s="686"/>
      <c r="J24" s="686"/>
      <c r="K24" s="184">
        <v>45510</v>
      </c>
      <c r="L24" s="182" t="s">
        <v>451</v>
      </c>
      <c r="M24" s="182"/>
      <c r="N24" s="688"/>
      <c r="O24" s="688"/>
      <c r="P24" s="688"/>
    </row>
    <row r="25" spans="1:16" s="32" customFormat="1" ht="33" customHeight="1">
      <c r="A25" s="178">
        <f t="shared" si="0"/>
        <v>13</v>
      </c>
      <c r="B25" s="183" t="s">
        <v>50</v>
      </c>
      <c r="C25" s="182" t="s">
        <v>445</v>
      </c>
      <c r="D25" s="182" t="s">
        <v>239</v>
      </c>
      <c r="E25" s="184">
        <v>45493</v>
      </c>
      <c r="F25" s="185">
        <v>11.73</v>
      </c>
      <c r="G25" s="685" t="s">
        <v>402</v>
      </c>
      <c r="H25" s="686"/>
      <c r="I25" s="686"/>
      <c r="J25" s="686"/>
      <c r="K25" s="184">
        <v>45507</v>
      </c>
      <c r="L25" s="182" t="s">
        <v>452</v>
      </c>
      <c r="M25" s="182"/>
      <c r="N25" s="688"/>
      <c r="O25" s="688"/>
      <c r="P25" s="688"/>
    </row>
    <row r="26" spans="1:16" s="32" customFormat="1" ht="33" customHeight="1">
      <c r="A26" s="178">
        <f t="shared" si="0"/>
        <v>14</v>
      </c>
      <c r="B26" s="183" t="s">
        <v>175</v>
      </c>
      <c r="C26" s="182" t="s">
        <v>445</v>
      </c>
      <c r="D26" s="182" t="s">
        <v>239</v>
      </c>
      <c r="E26" s="184">
        <v>45497</v>
      </c>
      <c r="F26" s="185">
        <v>11.73</v>
      </c>
      <c r="G26" s="685" t="s">
        <v>402</v>
      </c>
      <c r="H26" s="686"/>
      <c r="I26" s="686"/>
      <c r="J26" s="686"/>
      <c r="K26" s="184">
        <v>45506</v>
      </c>
      <c r="L26" s="182" t="s">
        <v>450</v>
      </c>
      <c r="M26" s="182"/>
      <c r="N26" s="688"/>
      <c r="O26" s="688"/>
      <c r="P26" s="688"/>
    </row>
    <row r="27" spans="1:16" s="32" customFormat="1" ht="33" customHeight="1">
      <c r="A27" s="178">
        <f t="shared" si="0"/>
        <v>15</v>
      </c>
      <c r="B27" s="183" t="s">
        <v>148</v>
      </c>
      <c r="C27" s="182" t="s">
        <v>445</v>
      </c>
      <c r="D27" s="182" t="s">
        <v>239</v>
      </c>
      <c r="E27" s="184">
        <v>45500</v>
      </c>
      <c r="F27" s="185">
        <v>11.73</v>
      </c>
      <c r="G27" s="685" t="s">
        <v>402</v>
      </c>
      <c r="H27" s="686"/>
      <c r="I27" s="686"/>
      <c r="J27" s="686"/>
      <c r="K27" s="184">
        <v>45514</v>
      </c>
      <c r="L27" s="182" t="s">
        <v>452</v>
      </c>
      <c r="M27" s="182"/>
      <c r="N27" s="688"/>
      <c r="O27" s="688"/>
      <c r="P27" s="688"/>
    </row>
    <row r="28" spans="1:16" s="32" customFormat="1" ht="33" customHeight="1">
      <c r="A28" s="178">
        <f t="shared" si="0"/>
        <v>16</v>
      </c>
      <c r="B28" s="183" t="s">
        <v>179</v>
      </c>
      <c r="C28" s="182" t="s">
        <v>445</v>
      </c>
      <c r="D28" s="182" t="s">
        <v>239</v>
      </c>
      <c r="E28" s="184">
        <v>45502</v>
      </c>
      <c r="F28" s="185">
        <v>11.73</v>
      </c>
      <c r="G28" s="685" t="s">
        <v>402</v>
      </c>
      <c r="H28" s="686"/>
      <c r="I28" s="686"/>
      <c r="J28" s="686"/>
      <c r="K28" s="184">
        <v>45514</v>
      </c>
      <c r="L28" s="182" t="s">
        <v>450</v>
      </c>
      <c r="M28" s="182"/>
      <c r="N28" s="688"/>
      <c r="O28" s="688"/>
      <c r="P28" s="688"/>
    </row>
    <row r="29" spans="1:16" s="32" customFormat="1" ht="33" customHeight="1">
      <c r="A29" s="178">
        <f t="shared" si="0"/>
        <v>17</v>
      </c>
      <c r="B29" s="183" t="s">
        <v>145</v>
      </c>
      <c r="C29" s="182" t="s">
        <v>453</v>
      </c>
      <c r="D29" s="182" t="s">
        <v>239</v>
      </c>
      <c r="E29" s="184">
        <v>45507</v>
      </c>
      <c r="F29" s="185">
        <v>11.73</v>
      </c>
      <c r="G29" s="685" t="s">
        <v>402</v>
      </c>
      <c r="H29" s="686"/>
      <c r="I29" s="686"/>
      <c r="J29" s="686"/>
      <c r="K29" s="184">
        <v>45530</v>
      </c>
      <c r="L29" s="182" t="s">
        <v>452</v>
      </c>
      <c r="M29" s="182"/>
      <c r="N29" s="688"/>
      <c r="O29" s="688"/>
      <c r="P29" s="688"/>
    </row>
    <row r="30" spans="1:16" s="32" customFormat="1" ht="33" customHeight="1">
      <c r="A30" s="178">
        <f t="shared" si="0"/>
        <v>18</v>
      </c>
      <c r="B30" s="183" t="s">
        <v>135</v>
      </c>
      <c r="C30" s="182" t="s">
        <v>401</v>
      </c>
      <c r="D30" s="182" t="s">
        <v>239</v>
      </c>
      <c r="E30" s="184">
        <v>45511</v>
      </c>
      <c r="F30" s="185">
        <v>11.42</v>
      </c>
      <c r="G30" s="685" t="s">
        <v>402</v>
      </c>
      <c r="H30" s="686"/>
      <c r="I30" s="686"/>
      <c r="J30" s="686"/>
      <c r="K30" s="184">
        <v>45525</v>
      </c>
      <c r="L30" s="182" t="s">
        <v>451</v>
      </c>
      <c r="M30" s="182"/>
      <c r="N30" s="688"/>
      <c r="O30" s="688"/>
      <c r="P30" s="688"/>
    </row>
    <row r="31" spans="1:16" s="32" customFormat="1" ht="33" customHeight="1">
      <c r="A31" s="178">
        <f t="shared" si="0"/>
        <v>19</v>
      </c>
      <c r="B31" s="183" t="s">
        <v>136</v>
      </c>
      <c r="C31" s="182" t="s">
        <v>454</v>
      </c>
      <c r="D31" s="182" t="s">
        <v>239</v>
      </c>
      <c r="E31" s="184">
        <v>45513</v>
      </c>
      <c r="F31" s="185">
        <v>11.73</v>
      </c>
      <c r="G31" s="685" t="s">
        <v>402</v>
      </c>
      <c r="H31" s="686"/>
      <c r="I31" s="686"/>
      <c r="J31" s="686"/>
      <c r="K31" s="184">
        <v>45531</v>
      </c>
      <c r="L31" s="182" t="s">
        <v>451</v>
      </c>
      <c r="M31" s="182"/>
      <c r="N31" s="688"/>
      <c r="O31" s="688"/>
      <c r="P31" s="688"/>
    </row>
    <row r="32" spans="1:16" s="153" customFormat="1" ht="33" customHeight="1">
      <c r="A32" s="182">
        <f t="shared" si="0"/>
        <v>20</v>
      </c>
      <c r="B32" s="183" t="s">
        <v>171</v>
      </c>
      <c r="C32" s="182" t="s">
        <v>449</v>
      </c>
      <c r="D32" s="182" t="s">
        <v>239</v>
      </c>
      <c r="E32" s="372" t="s">
        <v>688</v>
      </c>
      <c r="F32" s="185">
        <v>11.42</v>
      </c>
      <c r="G32" s="685" t="s">
        <v>402</v>
      </c>
      <c r="H32" s="686"/>
      <c r="I32" s="686"/>
      <c r="J32" s="686"/>
      <c r="K32" s="184">
        <v>45843</v>
      </c>
      <c r="L32" s="182" t="s">
        <v>600</v>
      </c>
      <c r="M32" s="182"/>
      <c r="N32" s="684"/>
      <c r="O32" s="684"/>
      <c r="P32" s="684"/>
    </row>
    <row r="33" spans="1:16" s="32" customFormat="1" ht="33" customHeight="1">
      <c r="A33" s="178">
        <f t="shared" si="0"/>
        <v>21</v>
      </c>
      <c r="B33" s="183" t="s">
        <v>143</v>
      </c>
      <c r="C33" s="182" t="s">
        <v>401</v>
      </c>
      <c r="D33" s="182" t="s">
        <v>239</v>
      </c>
      <c r="E33" s="184">
        <v>45518</v>
      </c>
      <c r="F33" s="185">
        <v>11.42</v>
      </c>
      <c r="G33" s="685" t="s">
        <v>402</v>
      </c>
      <c r="H33" s="686"/>
      <c r="I33" s="686"/>
      <c r="J33" s="686"/>
      <c r="K33" s="184">
        <v>45544</v>
      </c>
      <c r="L33" s="182" t="s">
        <v>452</v>
      </c>
      <c r="M33" s="182"/>
      <c r="N33" s="688"/>
      <c r="O33" s="688"/>
      <c r="P33" s="688"/>
    </row>
    <row r="34" spans="1:16" s="32" customFormat="1" ht="33" customHeight="1">
      <c r="A34" s="178">
        <f t="shared" si="0"/>
        <v>22</v>
      </c>
      <c r="B34" s="183" t="s">
        <v>137</v>
      </c>
      <c r="C34" s="182" t="s">
        <v>445</v>
      </c>
      <c r="D34" s="182" t="s">
        <v>239</v>
      </c>
      <c r="E34" s="184">
        <v>45529</v>
      </c>
      <c r="F34" s="185">
        <v>11.73</v>
      </c>
      <c r="G34" s="685" t="s">
        <v>402</v>
      </c>
      <c r="H34" s="686"/>
      <c r="I34" s="686"/>
      <c r="J34" s="686"/>
      <c r="K34" s="184">
        <v>45538</v>
      </c>
      <c r="L34" s="184" t="s">
        <v>451</v>
      </c>
      <c r="M34" s="182"/>
      <c r="N34" s="688"/>
      <c r="O34" s="688"/>
      <c r="P34" s="688"/>
    </row>
    <row r="35" spans="1:16" s="32" customFormat="1" ht="33" customHeight="1">
      <c r="A35" s="178">
        <f t="shared" si="0"/>
        <v>23</v>
      </c>
      <c r="B35" s="183" t="s">
        <v>140</v>
      </c>
      <c r="C35" s="182" t="s">
        <v>445</v>
      </c>
      <c r="D35" s="182" t="s">
        <v>239</v>
      </c>
      <c r="E35" s="184">
        <v>45537</v>
      </c>
      <c r="F35" s="185">
        <v>11.73</v>
      </c>
      <c r="G35" s="685" t="s">
        <v>402</v>
      </c>
      <c r="H35" s="686"/>
      <c r="I35" s="686"/>
      <c r="J35" s="686"/>
      <c r="K35" s="184">
        <v>45545</v>
      </c>
      <c r="L35" s="182" t="s">
        <v>451</v>
      </c>
      <c r="M35" s="182"/>
      <c r="N35" s="688"/>
      <c r="O35" s="688"/>
      <c r="P35" s="688"/>
    </row>
    <row r="36" spans="1:16" s="32" customFormat="1" ht="33" customHeight="1">
      <c r="A36" s="178">
        <f t="shared" si="0"/>
        <v>24</v>
      </c>
      <c r="B36" s="183" t="s">
        <v>18</v>
      </c>
      <c r="C36" s="182" t="s">
        <v>401</v>
      </c>
      <c r="D36" s="182" t="s">
        <v>239</v>
      </c>
      <c r="E36" s="184">
        <v>45537</v>
      </c>
      <c r="F36" s="185">
        <v>11.42</v>
      </c>
      <c r="G36" s="685" t="s">
        <v>402</v>
      </c>
      <c r="H36" s="686"/>
      <c r="I36" s="686"/>
      <c r="J36" s="686"/>
      <c r="K36" s="184">
        <v>45543</v>
      </c>
      <c r="L36" s="182" t="s">
        <v>476</v>
      </c>
      <c r="M36" s="182"/>
      <c r="N36" s="688"/>
      <c r="O36" s="688"/>
      <c r="P36" s="688"/>
    </row>
    <row r="37" spans="1:16" s="32" customFormat="1" ht="33" customHeight="1">
      <c r="A37" s="178">
        <f t="shared" si="0"/>
        <v>25</v>
      </c>
      <c r="B37" s="183" t="s">
        <v>129</v>
      </c>
      <c r="C37" s="182" t="s">
        <v>445</v>
      </c>
      <c r="D37" s="182" t="s">
        <v>239</v>
      </c>
      <c r="E37" s="184">
        <v>45537</v>
      </c>
      <c r="F37" s="185">
        <v>11.73</v>
      </c>
      <c r="G37" s="685" t="s">
        <v>402</v>
      </c>
      <c r="H37" s="686"/>
      <c r="I37" s="686"/>
      <c r="J37" s="686"/>
      <c r="K37" s="184">
        <v>45547</v>
      </c>
      <c r="L37" s="182" t="s">
        <v>476</v>
      </c>
      <c r="M37" s="182"/>
      <c r="N37" s="688"/>
      <c r="O37" s="688"/>
      <c r="P37" s="688"/>
    </row>
    <row r="38" spans="1:16" s="32" customFormat="1" ht="33" customHeight="1">
      <c r="A38" s="178">
        <f t="shared" si="0"/>
        <v>26</v>
      </c>
      <c r="B38" s="183" t="s">
        <v>16</v>
      </c>
      <c r="C38" s="182" t="s">
        <v>401</v>
      </c>
      <c r="D38" s="182" t="s">
        <v>239</v>
      </c>
      <c r="E38" s="184">
        <v>45540</v>
      </c>
      <c r="F38" s="185">
        <v>11.42</v>
      </c>
      <c r="G38" s="685" t="s">
        <v>402</v>
      </c>
      <c r="H38" s="686"/>
      <c r="I38" s="686"/>
      <c r="J38" s="686"/>
      <c r="K38" s="184">
        <v>45551</v>
      </c>
      <c r="L38" s="182" t="s">
        <v>476</v>
      </c>
      <c r="M38" s="182"/>
      <c r="N38" s="688"/>
      <c r="O38" s="688"/>
      <c r="P38" s="688"/>
    </row>
    <row r="39" spans="1:16" s="32" customFormat="1" ht="33" customHeight="1">
      <c r="A39" s="178">
        <f t="shared" si="0"/>
        <v>27</v>
      </c>
      <c r="B39" s="183" t="s">
        <v>172</v>
      </c>
      <c r="C39" s="182" t="s">
        <v>449</v>
      </c>
      <c r="D39" s="182" t="s">
        <v>239</v>
      </c>
      <c r="E39" s="184">
        <v>45547</v>
      </c>
      <c r="F39" s="185">
        <v>11.42</v>
      </c>
      <c r="G39" s="685" t="s">
        <v>402</v>
      </c>
      <c r="H39" s="686"/>
      <c r="I39" s="686"/>
      <c r="J39" s="686"/>
      <c r="K39" s="184">
        <v>45554</v>
      </c>
      <c r="L39" s="182" t="s">
        <v>476</v>
      </c>
      <c r="M39" s="182"/>
      <c r="N39" s="688"/>
      <c r="O39" s="688"/>
      <c r="P39" s="688"/>
    </row>
    <row r="40" spans="1:16" s="153" customFormat="1" ht="33" customHeight="1">
      <c r="A40" s="182">
        <f t="shared" si="0"/>
        <v>28</v>
      </c>
      <c r="B40" s="183" t="s">
        <v>161</v>
      </c>
      <c r="C40" s="182" t="s">
        <v>401</v>
      </c>
      <c r="D40" s="182" t="s">
        <v>239</v>
      </c>
      <c r="E40" s="184">
        <v>45555</v>
      </c>
      <c r="F40" s="185">
        <v>11.42</v>
      </c>
      <c r="G40" s="685" t="s">
        <v>402</v>
      </c>
      <c r="H40" s="686"/>
      <c r="I40" s="686"/>
      <c r="J40" s="686"/>
      <c r="K40" s="184">
        <v>45680</v>
      </c>
      <c r="L40" s="182" t="s">
        <v>593</v>
      </c>
      <c r="M40" s="182"/>
      <c r="N40" s="684"/>
      <c r="O40" s="684"/>
      <c r="P40" s="684"/>
    </row>
    <row r="41" spans="1:16" s="153" customFormat="1" ht="33" customHeight="1">
      <c r="A41" s="178">
        <f t="shared" si="0"/>
        <v>29</v>
      </c>
      <c r="B41" s="183" t="s">
        <v>128</v>
      </c>
      <c r="C41" s="182" t="s">
        <v>401</v>
      </c>
      <c r="D41" s="182" t="s">
        <v>239</v>
      </c>
      <c r="E41" s="184">
        <v>45557</v>
      </c>
      <c r="F41" s="185">
        <v>11.42</v>
      </c>
      <c r="G41" s="685" t="s">
        <v>402</v>
      </c>
      <c r="H41" s="686"/>
      <c r="I41" s="686"/>
      <c r="J41" s="686"/>
      <c r="K41" s="184">
        <v>45563</v>
      </c>
      <c r="L41" s="182" t="s">
        <v>476</v>
      </c>
      <c r="M41" s="182"/>
      <c r="N41" s="684"/>
      <c r="O41" s="684"/>
      <c r="P41" s="684"/>
    </row>
    <row r="42" spans="1:16" s="153" customFormat="1" ht="33" customHeight="1">
      <c r="A42" s="178">
        <f t="shared" si="0"/>
        <v>30</v>
      </c>
      <c r="B42" s="183" t="s">
        <v>166</v>
      </c>
      <c r="C42" s="182" t="s">
        <v>401</v>
      </c>
      <c r="D42" s="182" t="s">
        <v>239</v>
      </c>
      <c r="E42" s="184">
        <v>45559</v>
      </c>
      <c r="F42" s="185">
        <v>11.42</v>
      </c>
      <c r="G42" s="685" t="s">
        <v>402</v>
      </c>
      <c r="H42" s="686"/>
      <c r="I42" s="686"/>
      <c r="J42" s="686"/>
      <c r="K42" s="184">
        <v>45576</v>
      </c>
      <c r="L42" s="182" t="s">
        <v>476</v>
      </c>
      <c r="M42" s="182"/>
      <c r="N42" s="684"/>
      <c r="O42" s="684"/>
      <c r="P42" s="684"/>
    </row>
    <row r="43" spans="1:16" s="153" customFormat="1" ht="33" customHeight="1">
      <c r="A43" s="178">
        <f t="shared" si="0"/>
        <v>31</v>
      </c>
      <c r="B43" s="183" t="s">
        <v>127</v>
      </c>
      <c r="C43" s="182" t="s">
        <v>449</v>
      </c>
      <c r="D43" s="182" t="s">
        <v>489</v>
      </c>
      <c r="E43" s="184">
        <v>45559</v>
      </c>
      <c r="F43" s="185">
        <v>17.649999999999999</v>
      </c>
      <c r="G43" s="685" t="s">
        <v>402</v>
      </c>
      <c r="H43" s="686"/>
      <c r="I43" s="686"/>
      <c r="J43" s="686"/>
      <c r="K43" s="184">
        <v>45568</v>
      </c>
      <c r="L43" s="182" t="s">
        <v>476</v>
      </c>
      <c r="M43" s="182"/>
      <c r="N43" s="684"/>
      <c r="O43" s="684"/>
      <c r="P43" s="684"/>
    </row>
    <row r="44" spans="1:16" s="153" customFormat="1" ht="33" customHeight="1">
      <c r="A44" s="178">
        <f t="shared" si="0"/>
        <v>32</v>
      </c>
      <c r="B44" s="183" t="s">
        <v>126</v>
      </c>
      <c r="C44" s="182" t="s">
        <v>401</v>
      </c>
      <c r="D44" s="182" t="s">
        <v>239</v>
      </c>
      <c r="E44" s="184">
        <v>45562</v>
      </c>
      <c r="F44" s="185">
        <v>11.42</v>
      </c>
      <c r="G44" s="685" t="s">
        <v>402</v>
      </c>
      <c r="H44" s="686"/>
      <c r="I44" s="686"/>
      <c r="J44" s="686"/>
      <c r="K44" s="184">
        <v>45615</v>
      </c>
      <c r="L44" s="182" t="s">
        <v>493</v>
      </c>
      <c r="M44" s="182"/>
      <c r="N44" s="684"/>
      <c r="O44" s="684"/>
      <c r="P44" s="684"/>
    </row>
    <row r="45" spans="1:16" s="153" customFormat="1" ht="33" customHeight="1">
      <c r="A45" s="178">
        <f t="shared" si="0"/>
        <v>33</v>
      </c>
      <c r="B45" s="183" t="s">
        <v>125</v>
      </c>
      <c r="C45" s="182" t="s">
        <v>449</v>
      </c>
      <c r="D45" s="182" t="s">
        <v>239</v>
      </c>
      <c r="E45" s="184">
        <v>45564</v>
      </c>
      <c r="F45" s="185">
        <v>11.42</v>
      </c>
      <c r="G45" s="685" t="s">
        <v>402</v>
      </c>
      <c r="H45" s="686"/>
      <c r="I45" s="686"/>
      <c r="J45" s="686"/>
      <c r="K45" s="184">
        <v>45607</v>
      </c>
      <c r="L45" s="182" t="s">
        <v>496</v>
      </c>
      <c r="M45" s="182"/>
      <c r="N45" s="684"/>
      <c r="O45" s="684"/>
      <c r="P45" s="684"/>
    </row>
    <row r="46" spans="1:16" s="153" customFormat="1" ht="33" customHeight="1">
      <c r="A46" s="178">
        <f t="shared" si="0"/>
        <v>34</v>
      </c>
      <c r="B46" s="183" t="s">
        <v>160</v>
      </c>
      <c r="C46" s="182" t="s">
        <v>445</v>
      </c>
      <c r="D46" s="182" t="s">
        <v>239</v>
      </c>
      <c r="E46" s="184">
        <v>45573</v>
      </c>
      <c r="F46" s="185">
        <v>11.73</v>
      </c>
      <c r="G46" s="685" t="s">
        <v>402</v>
      </c>
      <c r="H46" s="686"/>
      <c r="I46" s="686"/>
      <c r="J46" s="686"/>
      <c r="K46" s="184">
        <v>45584</v>
      </c>
      <c r="L46" s="182" t="s">
        <v>476</v>
      </c>
      <c r="M46" s="182"/>
      <c r="N46" s="272"/>
      <c r="O46" s="272"/>
      <c r="P46" s="272"/>
    </row>
    <row r="47" spans="1:16" s="32" customFormat="1" ht="33" customHeight="1">
      <c r="A47" s="178">
        <f t="shared" si="0"/>
        <v>35</v>
      </c>
      <c r="B47" s="183" t="s">
        <v>490</v>
      </c>
      <c r="C47" s="182" t="s">
        <v>477</v>
      </c>
      <c r="D47" s="182" t="s">
        <v>239</v>
      </c>
      <c r="E47" s="184">
        <v>45584</v>
      </c>
      <c r="F47" s="185">
        <v>32.22</v>
      </c>
      <c r="G47" s="685" t="s">
        <v>402</v>
      </c>
      <c r="H47" s="686"/>
      <c r="I47" s="686"/>
      <c r="J47" s="686"/>
      <c r="K47" s="184">
        <v>45594</v>
      </c>
      <c r="L47" s="182" t="s">
        <v>492</v>
      </c>
      <c r="M47" s="182"/>
      <c r="N47" s="688"/>
      <c r="O47" s="688"/>
      <c r="P47" s="688"/>
    </row>
    <row r="48" spans="1:16" s="32" customFormat="1" ht="33" customHeight="1">
      <c r="A48" s="178">
        <f t="shared" si="0"/>
        <v>36</v>
      </c>
      <c r="B48" s="183" t="s">
        <v>123</v>
      </c>
      <c r="C48" s="182" t="s">
        <v>449</v>
      </c>
      <c r="D48" s="182" t="s">
        <v>239</v>
      </c>
      <c r="E48" s="184">
        <v>45592</v>
      </c>
      <c r="F48" s="185">
        <v>11.42</v>
      </c>
      <c r="G48" s="685" t="s">
        <v>402</v>
      </c>
      <c r="H48" s="686"/>
      <c r="I48" s="686"/>
      <c r="J48" s="686"/>
      <c r="K48" s="184">
        <v>45600</v>
      </c>
      <c r="L48" s="182" t="s">
        <v>493</v>
      </c>
      <c r="M48" s="182"/>
      <c r="N48" s="688"/>
      <c r="O48" s="688"/>
      <c r="P48" s="688"/>
    </row>
    <row r="49" spans="1:16" s="153" customFormat="1" ht="33" customHeight="1">
      <c r="A49" s="178">
        <f t="shared" si="0"/>
        <v>37</v>
      </c>
      <c r="B49" s="183" t="s">
        <v>159</v>
      </c>
      <c r="C49" s="182" t="s">
        <v>477</v>
      </c>
      <c r="D49" s="182" t="s">
        <v>239</v>
      </c>
      <c r="E49" s="184">
        <v>45595</v>
      </c>
      <c r="F49" s="185">
        <v>32.22</v>
      </c>
      <c r="G49" s="685" t="s">
        <v>402</v>
      </c>
      <c r="H49" s="686"/>
      <c r="I49" s="686"/>
      <c r="J49" s="686"/>
      <c r="K49" s="184">
        <v>45618</v>
      </c>
      <c r="L49" s="182" t="s">
        <v>499</v>
      </c>
      <c r="M49" s="182"/>
      <c r="N49" s="684"/>
      <c r="O49" s="684"/>
      <c r="P49" s="684"/>
    </row>
    <row r="50" spans="1:16" s="153" customFormat="1" ht="33" customHeight="1">
      <c r="A50" s="178">
        <f t="shared" si="0"/>
        <v>38</v>
      </c>
      <c r="B50" s="183" t="s">
        <v>124</v>
      </c>
      <c r="C50" s="182" t="s">
        <v>449</v>
      </c>
      <c r="D50" s="182" t="s">
        <v>239</v>
      </c>
      <c r="E50" s="184">
        <v>45604</v>
      </c>
      <c r="F50" s="185">
        <v>11.42</v>
      </c>
      <c r="G50" s="685" t="s">
        <v>402</v>
      </c>
      <c r="H50" s="686"/>
      <c r="I50" s="686"/>
      <c r="J50" s="686"/>
      <c r="K50" s="184">
        <v>45623</v>
      </c>
      <c r="L50" s="182" t="s">
        <v>492</v>
      </c>
      <c r="M50" s="182"/>
      <c r="N50" s="684"/>
      <c r="O50" s="684"/>
      <c r="P50" s="684"/>
    </row>
    <row r="51" spans="1:16" s="153" customFormat="1" ht="33" customHeight="1">
      <c r="A51" s="178">
        <f t="shared" si="0"/>
        <v>39</v>
      </c>
      <c r="B51" s="183" t="s">
        <v>17</v>
      </c>
      <c r="C51" s="182" t="s">
        <v>401</v>
      </c>
      <c r="D51" s="182" t="s">
        <v>239</v>
      </c>
      <c r="E51" s="184">
        <v>45609</v>
      </c>
      <c r="F51" s="185">
        <v>11.42</v>
      </c>
      <c r="G51" s="685" t="s">
        <v>402</v>
      </c>
      <c r="H51" s="686"/>
      <c r="I51" s="686"/>
      <c r="J51" s="686"/>
      <c r="K51" s="184">
        <v>45652</v>
      </c>
      <c r="L51" s="182" t="s">
        <v>492</v>
      </c>
      <c r="M51" s="182"/>
      <c r="N51" s="684"/>
      <c r="O51" s="684"/>
      <c r="P51" s="684"/>
    </row>
    <row r="52" spans="1:16" s="153" customFormat="1" ht="33" customHeight="1">
      <c r="A52" s="182">
        <f t="shared" si="0"/>
        <v>40</v>
      </c>
      <c r="B52" s="183" t="s">
        <v>157</v>
      </c>
      <c r="C52" s="182" t="s">
        <v>453</v>
      </c>
      <c r="D52" s="182" t="s">
        <v>239</v>
      </c>
      <c r="E52" s="184">
        <v>45611</v>
      </c>
      <c r="F52" s="185">
        <v>11.73</v>
      </c>
      <c r="G52" s="685" t="s">
        <v>402</v>
      </c>
      <c r="H52" s="686"/>
      <c r="I52" s="686"/>
      <c r="J52" s="686"/>
      <c r="K52" s="184">
        <v>45698</v>
      </c>
      <c r="L52" s="182" t="s">
        <v>600</v>
      </c>
      <c r="M52" s="182"/>
      <c r="N52" s="684"/>
      <c r="O52" s="684"/>
      <c r="P52" s="684"/>
    </row>
    <row r="53" spans="1:16" s="153" customFormat="1" ht="33" customHeight="1">
      <c r="A53" s="178">
        <f t="shared" si="0"/>
        <v>41</v>
      </c>
      <c r="B53" s="183" t="s">
        <v>156</v>
      </c>
      <c r="C53" s="182" t="s">
        <v>401</v>
      </c>
      <c r="D53" s="182" t="s">
        <v>239</v>
      </c>
      <c r="E53" s="184">
        <v>45611</v>
      </c>
      <c r="F53" s="185">
        <v>11.42</v>
      </c>
      <c r="G53" s="685" t="s">
        <v>402</v>
      </c>
      <c r="H53" s="686"/>
      <c r="I53" s="686"/>
      <c r="J53" s="686"/>
      <c r="K53" s="184">
        <v>45650</v>
      </c>
      <c r="L53" s="182" t="s">
        <v>499</v>
      </c>
      <c r="M53" s="182"/>
      <c r="N53" s="684"/>
      <c r="O53" s="684"/>
      <c r="P53" s="684"/>
    </row>
    <row r="54" spans="1:16" s="153" customFormat="1" ht="33" customHeight="1">
      <c r="A54" s="178">
        <f t="shared" si="0"/>
        <v>42</v>
      </c>
      <c r="B54" s="183" t="s">
        <v>497</v>
      </c>
      <c r="C54" s="182" t="s">
        <v>477</v>
      </c>
      <c r="D54" s="182" t="s">
        <v>239</v>
      </c>
      <c r="E54" s="184">
        <v>45615</v>
      </c>
      <c r="F54" s="185">
        <v>32.22</v>
      </c>
      <c r="G54" s="685" t="s">
        <v>402</v>
      </c>
      <c r="H54" s="686"/>
      <c r="I54" s="686"/>
      <c r="J54" s="686"/>
      <c r="K54" s="184">
        <v>45631</v>
      </c>
      <c r="L54" s="182" t="s">
        <v>499</v>
      </c>
      <c r="M54" s="182"/>
      <c r="N54" s="684"/>
      <c r="O54" s="684"/>
      <c r="P54" s="684"/>
    </row>
    <row r="55" spans="1:16" s="153" customFormat="1" ht="33" customHeight="1">
      <c r="A55" s="178">
        <f t="shared" si="0"/>
        <v>43</v>
      </c>
      <c r="B55" s="183" t="s">
        <v>498</v>
      </c>
      <c r="C55" s="182" t="s">
        <v>477</v>
      </c>
      <c r="D55" s="182" t="s">
        <v>239</v>
      </c>
      <c r="E55" s="184">
        <v>45620</v>
      </c>
      <c r="F55" s="185">
        <v>32.22</v>
      </c>
      <c r="G55" s="685" t="s">
        <v>402</v>
      </c>
      <c r="H55" s="686"/>
      <c r="I55" s="686"/>
      <c r="J55" s="686"/>
      <c r="K55" s="184">
        <v>45644</v>
      </c>
      <c r="L55" s="182" t="s">
        <v>492</v>
      </c>
      <c r="M55" s="182"/>
      <c r="N55" s="684"/>
      <c r="O55" s="684"/>
      <c r="P55" s="684"/>
    </row>
    <row r="56" spans="1:16" s="153" customFormat="1" ht="33" customHeight="1">
      <c r="A56" s="178">
        <f t="shared" si="0"/>
        <v>44</v>
      </c>
      <c r="B56" s="183" t="s">
        <v>503</v>
      </c>
      <c r="C56" s="182" t="s">
        <v>401</v>
      </c>
      <c r="D56" s="182" t="s">
        <v>239</v>
      </c>
      <c r="E56" s="184">
        <v>45630</v>
      </c>
      <c r="F56" s="185">
        <v>11.42</v>
      </c>
      <c r="G56" s="685" t="s">
        <v>402</v>
      </c>
      <c r="H56" s="686"/>
      <c r="I56" s="686"/>
      <c r="J56" s="686"/>
      <c r="K56" s="184">
        <v>45646</v>
      </c>
      <c r="L56" s="182" t="s">
        <v>492</v>
      </c>
      <c r="M56" s="182"/>
      <c r="N56" s="684"/>
      <c r="O56" s="684"/>
      <c r="P56" s="684"/>
    </row>
    <row r="57" spans="1:16" s="153" customFormat="1" ht="33" customHeight="1">
      <c r="A57" s="178">
        <f t="shared" si="0"/>
        <v>45</v>
      </c>
      <c r="B57" s="183" t="s">
        <v>504</v>
      </c>
      <c r="C57" s="182" t="s">
        <v>505</v>
      </c>
      <c r="D57" s="182" t="s">
        <v>239</v>
      </c>
      <c r="E57" s="184">
        <v>45635</v>
      </c>
      <c r="F57" s="185">
        <v>28.1</v>
      </c>
      <c r="G57" s="685" t="s">
        <v>402</v>
      </c>
      <c r="H57" s="686"/>
      <c r="I57" s="686"/>
      <c r="J57" s="686"/>
      <c r="K57" s="184">
        <v>45656</v>
      </c>
      <c r="L57" s="182" t="s">
        <v>508</v>
      </c>
      <c r="M57" s="182"/>
      <c r="N57" s="684"/>
      <c r="O57" s="684"/>
      <c r="P57" s="684"/>
    </row>
    <row r="58" spans="1:16" s="153" customFormat="1" ht="33" customHeight="1">
      <c r="A58" s="182">
        <f t="shared" si="0"/>
        <v>46</v>
      </c>
      <c r="B58" s="183" t="s">
        <v>4</v>
      </c>
      <c r="C58" s="182" t="s">
        <v>507</v>
      </c>
      <c r="D58" s="182" t="s">
        <v>239</v>
      </c>
      <c r="E58" s="184">
        <v>45636</v>
      </c>
      <c r="F58" s="185">
        <v>32.22</v>
      </c>
      <c r="G58" s="685" t="s">
        <v>402</v>
      </c>
      <c r="H58" s="686"/>
      <c r="I58" s="686"/>
      <c r="J58" s="686"/>
      <c r="K58" s="184">
        <v>45678</v>
      </c>
      <c r="L58" s="182" t="s">
        <v>553</v>
      </c>
      <c r="M58" s="182"/>
      <c r="N58" s="684"/>
      <c r="O58" s="684"/>
      <c r="P58" s="684"/>
    </row>
    <row r="59" spans="1:16" s="153" customFormat="1" ht="33" customHeight="1">
      <c r="A59" s="182">
        <f t="shared" si="0"/>
        <v>47</v>
      </c>
      <c r="B59" s="183" t="s">
        <v>506</v>
      </c>
      <c r="C59" s="182" t="s">
        <v>477</v>
      </c>
      <c r="D59" s="182" t="s">
        <v>239</v>
      </c>
      <c r="E59" s="184">
        <v>45637</v>
      </c>
      <c r="F59" s="185">
        <v>32.22</v>
      </c>
      <c r="G59" s="685" t="s">
        <v>402</v>
      </c>
      <c r="H59" s="686"/>
      <c r="I59" s="686"/>
      <c r="J59" s="686"/>
      <c r="K59" s="184">
        <v>45668</v>
      </c>
      <c r="L59" s="182" t="s">
        <v>553</v>
      </c>
      <c r="M59" s="182"/>
      <c r="N59" s="684"/>
      <c r="O59" s="684"/>
      <c r="P59" s="684"/>
    </row>
    <row r="60" spans="1:16" s="153" customFormat="1" ht="33" customHeight="1">
      <c r="A60" s="182">
        <f t="shared" si="0"/>
        <v>48</v>
      </c>
      <c r="B60" s="183" t="s">
        <v>513</v>
      </c>
      <c r="C60" s="182" t="s">
        <v>477</v>
      </c>
      <c r="D60" s="182" t="s">
        <v>239</v>
      </c>
      <c r="E60" s="184">
        <v>45648</v>
      </c>
      <c r="F60" s="185">
        <v>32.22</v>
      </c>
      <c r="G60" s="685" t="s">
        <v>402</v>
      </c>
      <c r="H60" s="686"/>
      <c r="I60" s="686"/>
      <c r="J60" s="686"/>
      <c r="K60" s="184">
        <v>45670</v>
      </c>
      <c r="L60" s="182" t="s">
        <v>581</v>
      </c>
      <c r="M60" s="182"/>
      <c r="N60" s="684"/>
      <c r="O60" s="684"/>
      <c r="P60" s="684"/>
    </row>
    <row r="61" spans="1:16" s="153" customFormat="1" ht="33" customHeight="1">
      <c r="A61" s="182">
        <f t="shared" si="0"/>
        <v>49</v>
      </c>
      <c r="B61" s="183" t="s">
        <v>37</v>
      </c>
      <c r="C61" s="182" t="s">
        <v>401</v>
      </c>
      <c r="D61" s="182" t="s">
        <v>446</v>
      </c>
      <c r="E61" s="184">
        <v>45658</v>
      </c>
      <c r="F61" s="185">
        <v>16.7</v>
      </c>
      <c r="G61" s="685" t="s">
        <v>402</v>
      </c>
      <c r="H61" s="686"/>
      <c r="I61" s="686"/>
      <c r="J61" s="686"/>
      <c r="K61" s="184">
        <v>45737</v>
      </c>
      <c r="L61" s="182" t="s">
        <v>582</v>
      </c>
      <c r="M61" s="182"/>
      <c r="N61" s="684"/>
      <c r="O61" s="684"/>
      <c r="P61" s="684"/>
    </row>
    <row r="62" spans="1:16" s="153" customFormat="1" ht="33" customHeight="1">
      <c r="A62" s="182">
        <f t="shared" si="0"/>
        <v>50</v>
      </c>
      <c r="B62" s="183" t="s">
        <v>167</v>
      </c>
      <c r="C62" s="182" t="s">
        <v>454</v>
      </c>
      <c r="D62" s="182" t="s">
        <v>239</v>
      </c>
      <c r="E62" s="184">
        <v>45660</v>
      </c>
      <c r="F62" s="185">
        <v>11.73</v>
      </c>
      <c r="G62" s="685" t="s">
        <v>402</v>
      </c>
      <c r="H62" s="686"/>
      <c r="I62" s="686"/>
      <c r="J62" s="686"/>
      <c r="K62" s="184">
        <v>45670</v>
      </c>
      <c r="L62" s="182" t="s">
        <v>499</v>
      </c>
      <c r="M62" s="182"/>
      <c r="N62" s="684"/>
      <c r="O62" s="684"/>
      <c r="P62" s="684"/>
    </row>
    <row r="63" spans="1:16" s="153" customFormat="1" ht="33" customHeight="1">
      <c r="A63" s="182">
        <f t="shared" si="0"/>
        <v>51</v>
      </c>
      <c r="B63" s="183" t="s">
        <v>122</v>
      </c>
      <c r="C63" s="182" t="s">
        <v>590</v>
      </c>
      <c r="D63" s="182" t="s">
        <v>239</v>
      </c>
      <c r="E63" s="467" t="s">
        <v>666</v>
      </c>
      <c r="F63" s="185">
        <v>32.22</v>
      </c>
      <c r="G63" s="685" t="s">
        <v>402</v>
      </c>
      <c r="H63" s="686"/>
      <c r="I63" s="686"/>
      <c r="J63" s="686"/>
      <c r="K63" s="184">
        <v>45810</v>
      </c>
      <c r="L63" s="182" t="s">
        <v>600</v>
      </c>
      <c r="M63" s="182"/>
      <c r="N63" s="693"/>
      <c r="O63" s="693"/>
      <c r="P63" s="693"/>
    </row>
    <row r="64" spans="1:16" s="153" customFormat="1" ht="33" customHeight="1">
      <c r="A64" s="182">
        <f t="shared" si="0"/>
        <v>52</v>
      </c>
      <c r="B64" s="183" t="s">
        <v>121</v>
      </c>
      <c r="C64" s="182" t="s">
        <v>590</v>
      </c>
      <c r="D64" s="182" t="s">
        <v>239</v>
      </c>
      <c r="E64" s="184">
        <v>45667</v>
      </c>
      <c r="F64" s="185">
        <v>32.22</v>
      </c>
      <c r="G64" s="685" t="s">
        <v>402</v>
      </c>
      <c r="H64" s="686"/>
      <c r="I64" s="686"/>
      <c r="J64" s="686"/>
      <c r="K64" s="184">
        <v>45681</v>
      </c>
      <c r="L64" s="182" t="s">
        <v>581</v>
      </c>
      <c r="M64" s="182"/>
      <c r="N64" s="684"/>
      <c r="O64" s="684"/>
      <c r="P64" s="684"/>
    </row>
    <row r="65" spans="1:16" s="153" customFormat="1" ht="33" customHeight="1">
      <c r="A65" s="182">
        <v>53</v>
      </c>
      <c r="B65" s="183" t="s">
        <v>592</v>
      </c>
      <c r="C65" s="182" t="s">
        <v>591</v>
      </c>
      <c r="D65" s="182" t="s">
        <v>239</v>
      </c>
      <c r="E65" s="184">
        <v>45674</v>
      </c>
      <c r="F65" s="185">
        <v>27.5</v>
      </c>
      <c r="G65" s="685" t="s">
        <v>402</v>
      </c>
      <c r="H65" s="686"/>
      <c r="I65" s="686"/>
      <c r="J65" s="686"/>
      <c r="K65" s="184">
        <v>45691</v>
      </c>
      <c r="L65" s="182" t="s">
        <v>553</v>
      </c>
      <c r="M65" s="182"/>
      <c r="N65" s="684"/>
      <c r="O65" s="684"/>
      <c r="P65" s="684"/>
    </row>
    <row r="66" spans="1:16" s="153" customFormat="1" ht="33" customHeight="1">
      <c r="A66" s="182">
        <v>54</v>
      </c>
      <c r="B66" s="183" t="s">
        <v>117</v>
      </c>
      <c r="C66" s="182" t="s">
        <v>449</v>
      </c>
      <c r="D66" s="182" t="s">
        <v>239</v>
      </c>
      <c r="E66" s="184">
        <v>45680</v>
      </c>
      <c r="F66" s="185">
        <v>11.42</v>
      </c>
      <c r="G66" s="685" t="s">
        <v>402</v>
      </c>
      <c r="H66" s="686"/>
      <c r="I66" s="686"/>
      <c r="J66" s="686"/>
      <c r="K66" s="184">
        <v>45689</v>
      </c>
      <c r="L66" s="182" t="s">
        <v>581</v>
      </c>
      <c r="M66" s="182"/>
      <c r="N66" s="684"/>
      <c r="O66" s="684"/>
      <c r="P66" s="684"/>
    </row>
    <row r="67" spans="1:16" s="153" customFormat="1" ht="33" customHeight="1">
      <c r="A67" s="182">
        <f t="shared" ref="A67:A127" si="1">A66+1</f>
        <v>55</v>
      </c>
      <c r="B67" s="183" t="s">
        <v>594</v>
      </c>
      <c r="C67" s="182" t="s">
        <v>595</v>
      </c>
      <c r="D67" s="182" t="s">
        <v>239</v>
      </c>
      <c r="E67" s="184">
        <v>45685</v>
      </c>
      <c r="F67" s="185">
        <v>27.5</v>
      </c>
      <c r="G67" s="685" t="s">
        <v>402</v>
      </c>
      <c r="H67" s="686"/>
      <c r="I67" s="686"/>
      <c r="J67" s="686"/>
      <c r="K67" s="184">
        <v>45707</v>
      </c>
      <c r="L67" s="182" t="s">
        <v>600</v>
      </c>
      <c r="M67" s="182"/>
      <c r="N67" s="684"/>
      <c r="O67" s="684"/>
      <c r="P67" s="684"/>
    </row>
    <row r="68" spans="1:16" s="153" customFormat="1" ht="33" customHeight="1">
      <c r="A68" s="182">
        <f t="shared" si="1"/>
        <v>56</v>
      </c>
      <c r="B68" s="183" t="s">
        <v>597</v>
      </c>
      <c r="C68" s="182" t="s">
        <v>596</v>
      </c>
      <c r="D68" s="182" t="s">
        <v>239</v>
      </c>
      <c r="E68" s="184">
        <v>45687</v>
      </c>
      <c r="F68" s="185">
        <v>27.5</v>
      </c>
      <c r="G68" s="685" t="s">
        <v>402</v>
      </c>
      <c r="H68" s="686"/>
      <c r="I68" s="686"/>
      <c r="J68" s="686"/>
      <c r="K68" s="184">
        <v>45708</v>
      </c>
      <c r="L68" s="182" t="s">
        <v>553</v>
      </c>
      <c r="M68" s="182"/>
      <c r="N68" s="684"/>
      <c r="O68" s="684"/>
      <c r="P68" s="684"/>
    </row>
    <row r="69" spans="1:16" s="153" customFormat="1" ht="33" customHeight="1">
      <c r="A69" s="182">
        <f t="shared" si="1"/>
        <v>57</v>
      </c>
      <c r="B69" s="183" t="s">
        <v>598</v>
      </c>
      <c r="C69" s="182" t="s">
        <v>599</v>
      </c>
      <c r="D69" s="182" t="s">
        <v>239</v>
      </c>
      <c r="E69" s="184">
        <v>45688</v>
      </c>
      <c r="F69" s="185">
        <v>28.1</v>
      </c>
      <c r="G69" s="685" t="s">
        <v>402</v>
      </c>
      <c r="H69" s="686"/>
      <c r="I69" s="686"/>
      <c r="J69" s="686"/>
      <c r="K69" s="184">
        <v>45704</v>
      </c>
      <c r="L69" s="182" t="s">
        <v>581</v>
      </c>
      <c r="M69" s="182"/>
      <c r="N69" s="684"/>
      <c r="O69" s="684"/>
      <c r="P69" s="684"/>
    </row>
    <row r="70" spans="1:16" s="153" customFormat="1" ht="33" customHeight="1">
      <c r="A70" s="182">
        <f t="shared" si="1"/>
        <v>58</v>
      </c>
      <c r="B70" s="183" t="s">
        <v>180</v>
      </c>
      <c r="C70" s="182" t="s">
        <v>445</v>
      </c>
      <c r="D70" s="182" t="s">
        <v>239</v>
      </c>
      <c r="E70" s="184">
        <v>45700</v>
      </c>
      <c r="F70" s="185">
        <v>11.73</v>
      </c>
      <c r="G70" s="685" t="s">
        <v>402</v>
      </c>
      <c r="H70" s="686"/>
      <c r="I70" s="686"/>
      <c r="J70" s="686"/>
      <c r="K70" s="184">
        <v>45712</v>
      </c>
      <c r="L70" s="182" t="s">
        <v>600</v>
      </c>
      <c r="M70" s="182"/>
      <c r="N70" s="684"/>
      <c r="O70" s="684"/>
      <c r="P70" s="684"/>
    </row>
    <row r="71" spans="1:16" s="153" customFormat="1" ht="33" customHeight="1">
      <c r="A71" s="182">
        <f t="shared" si="1"/>
        <v>59</v>
      </c>
      <c r="B71" s="183" t="s">
        <v>519</v>
      </c>
      <c r="C71" s="182" t="s">
        <v>591</v>
      </c>
      <c r="D71" s="182" t="s">
        <v>239</v>
      </c>
      <c r="E71" s="184">
        <v>45703</v>
      </c>
      <c r="F71" s="185">
        <v>27.5</v>
      </c>
      <c r="G71" s="685" t="s">
        <v>402</v>
      </c>
      <c r="H71" s="686"/>
      <c r="I71" s="686"/>
      <c r="J71" s="686"/>
      <c r="K71" s="184">
        <v>45717</v>
      </c>
      <c r="L71" s="182" t="s">
        <v>581</v>
      </c>
      <c r="M71" s="182"/>
      <c r="N71" s="684"/>
      <c r="O71" s="684"/>
      <c r="P71" s="684"/>
    </row>
    <row r="72" spans="1:16" s="32" customFormat="1" ht="33" customHeight="1">
      <c r="A72" s="182">
        <f t="shared" si="1"/>
        <v>60</v>
      </c>
      <c r="B72" s="183" t="s">
        <v>20</v>
      </c>
      <c r="C72" s="182" t="s">
        <v>445</v>
      </c>
      <c r="D72" s="182" t="s">
        <v>239</v>
      </c>
      <c r="E72" s="184">
        <v>45703</v>
      </c>
      <c r="F72" s="185">
        <v>11.73</v>
      </c>
      <c r="G72" s="685" t="s">
        <v>402</v>
      </c>
      <c r="H72" s="686"/>
      <c r="I72" s="686"/>
      <c r="J72" s="686"/>
      <c r="K72" s="184">
        <v>45718</v>
      </c>
      <c r="L72" s="182" t="s">
        <v>553</v>
      </c>
      <c r="M72" s="182"/>
      <c r="N72" s="684"/>
      <c r="O72" s="684"/>
      <c r="P72" s="684"/>
    </row>
    <row r="73" spans="1:16" s="153" customFormat="1" ht="33" customHeight="1">
      <c r="A73" s="182">
        <f t="shared" si="1"/>
        <v>61</v>
      </c>
      <c r="B73" s="183" t="s">
        <v>606</v>
      </c>
      <c r="C73" s="182" t="s">
        <v>630</v>
      </c>
      <c r="D73" s="182" t="s">
        <v>239</v>
      </c>
      <c r="E73" s="184">
        <v>45711</v>
      </c>
      <c r="F73" s="185">
        <v>28.1</v>
      </c>
      <c r="G73" s="685" t="s">
        <v>402</v>
      </c>
      <c r="H73" s="686"/>
      <c r="I73" s="686"/>
      <c r="J73" s="686"/>
      <c r="K73" s="184">
        <v>45721</v>
      </c>
      <c r="L73" s="182" t="s">
        <v>600</v>
      </c>
      <c r="M73" s="182"/>
      <c r="N73" s="684"/>
      <c r="O73" s="684"/>
      <c r="P73" s="684"/>
    </row>
    <row r="74" spans="1:16" s="153" customFormat="1" ht="33" customHeight="1">
      <c r="A74" s="182">
        <f t="shared" si="1"/>
        <v>62</v>
      </c>
      <c r="B74" s="183" t="s">
        <v>142</v>
      </c>
      <c r="C74" s="182" t="s">
        <v>454</v>
      </c>
      <c r="D74" s="182" t="s">
        <v>239</v>
      </c>
      <c r="E74" s="184">
        <v>45712</v>
      </c>
      <c r="F74" s="185">
        <v>11.73</v>
      </c>
      <c r="G74" s="685" t="s">
        <v>402</v>
      </c>
      <c r="H74" s="686"/>
      <c r="I74" s="686"/>
      <c r="J74" s="686"/>
      <c r="K74" s="184">
        <v>45740</v>
      </c>
      <c r="L74" s="182" t="s">
        <v>553</v>
      </c>
      <c r="M74" s="182"/>
      <c r="N74" s="689"/>
      <c r="O74" s="689"/>
      <c r="P74" s="689"/>
    </row>
    <row r="75" spans="1:16" s="153" customFormat="1" ht="33" customHeight="1">
      <c r="A75" s="182">
        <f t="shared" si="1"/>
        <v>63</v>
      </c>
      <c r="B75" s="183" t="s">
        <v>631</v>
      </c>
      <c r="C75" s="182" t="s">
        <v>632</v>
      </c>
      <c r="D75" s="182" t="s">
        <v>239</v>
      </c>
      <c r="E75" s="184">
        <v>45715</v>
      </c>
      <c r="F75" s="185">
        <v>32.22</v>
      </c>
      <c r="G75" s="685" t="s">
        <v>402</v>
      </c>
      <c r="H75" s="686"/>
      <c r="I75" s="686"/>
      <c r="J75" s="686"/>
      <c r="K75" s="184">
        <v>45788</v>
      </c>
      <c r="L75" s="182" t="s">
        <v>655</v>
      </c>
      <c r="M75" s="182"/>
      <c r="N75" s="689"/>
      <c r="O75" s="689"/>
      <c r="P75" s="689"/>
    </row>
    <row r="76" spans="1:16" s="153" customFormat="1" ht="33" customHeight="1">
      <c r="A76" s="182">
        <f t="shared" si="1"/>
        <v>64</v>
      </c>
      <c r="B76" s="183" t="s">
        <v>562</v>
      </c>
      <c r="C76" s="182" t="s">
        <v>401</v>
      </c>
      <c r="D76" s="182" t="s">
        <v>239</v>
      </c>
      <c r="E76" s="184">
        <v>45717</v>
      </c>
      <c r="F76" s="185">
        <v>11.42</v>
      </c>
      <c r="G76" s="685" t="s">
        <v>402</v>
      </c>
      <c r="H76" s="686"/>
      <c r="I76" s="686"/>
      <c r="J76" s="686"/>
      <c r="K76" s="184">
        <v>45726</v>
      </c>
      <c r="L76" s="182" t="s">
        <v>600</v>
      </c>
      <c r="M76" s="182"/>
      <c r="N76" s="684"/>
      <c r="O76" s="684"/>
      <c r="P76" s="684"/>
    </row>
    <row r="77" spans="1:16" s="153" customFormat="1" ht="33" customHeight="1">
      <c r="A77" s="182">
        <f t="shared" si="1"/>
        <v>65</v>
      </c>
      <c r="B77" s="183" t="s">
        <v>21</v>
      </c>
      <c r="C77" s="182" t="s">
        <v>401</v>
      </c>
      <c r="D77" s="182" t="s">
        <v>239</v>
      </c>
      <c r="E77" s="184">
        <v>45717</v>
      </c>
      <c r="F77" s="185">
        <v>11.42</v>
      </c>
      <c r="G77" s="685" t="s">
        <v>402</v>
      </c>
      <c r="H77" s="686"/>
      <c r="I77" s="686"/>
      <c r="J77" s="686"/>
      <c r="K77" s="184">
        <v>45728</v>
      </c>
      <c r="L77" s="182" t="s">
        <v>553</v>
      </c>
      <c r="M77" s="182"/>
      <c r="N77" s="684"/>
      <c r="O77" s="684"/>
      <c r="P77" s="684"/>
    </row>
    <row r="78" spans="1:16" s="153" customFormat="1" ht="33" customHeight="1">
      <c r="A78" s="182">
        <f t="shared" si="1"/>
        <v>66</v>
      </c>
      <c r="B78" s="183" t="s">
        <v>616</v>
      </c>
      <c r="C78" s="182" t="s">
        <v>401</v>
      </c>
      <c r="D78" s="182" t="s">
        <v>239</v>
      </c>
      <c r="E78" s="184">
        <v>45726</v>
      </c>
      <c r="F78" s="185">
        <v>11.42</v>
      </c>
      <c r="G78" s="685" t="s">
        <v>402</v>
      </c>
      <c r="H78" s="686"/>
      <c r="I78" s="686"/>
      <c r="J78" s="686"/>
      <c r="K78" s="184">
        <v>45751</v>
      </c>
      <c r="L78" s="182" t="s">
        <v>653</v>
      </c>
      <c r="M78" s="182"/>
      <c r="N78" s="689"/>
      <c r="O78" s="689"/>
      <c r="P78" s="689"/>
    </row>
    <row r="79" spans="1:16" s="153" customFormat="1" ht="33" customHeight="1">
      <c r="A79" s="182">
        <f t="shared" si="1"/>
        <v>67</v>
      </c>
      <c r="B79" s="183" t="s">
        <v>168</v>
      </c>
      <c r="C79" s="182" t="s">
        <v>445</v>
      </c>
      <c r="D79" s="182" t="s">
        <v>239</v>
      </c>
      <c r="E79" s="184">
        <v>45729</v>
      </c>
      <c r="F79" s="185">
        <v>11.73</v>
      </c>
      <c r="G79" s="685" t="s">
        <v>402</v>
      </c>
      <c r="H79" s="686"/>
      <c r="I79" s="686"/>
      <c r="J79" s="686"/>
      <c r="K79" s="184">
        <v>45735</v>
      </c>
      <c r="L79" s="182" t="s">
        <v>600</v>
      </c>
      <c r="M79" s="182"/>
      <c r="N79" s="689"/>
      <c r="O79" s="689"/>
      <c r="P79" s="689"/>
    </row>
    <row r="80" spans="1:16" s="153" customFormat="1" ht="33" customHeight="1">
      <c r="A80" s="182">
        <f t="shared" si="1"/>
        <v>68</v>
      </c>
      <c r="B80" s="183" t="s">
        <v>174</v>
      </c>
      <c r="C80" s="182" t="s">
        <v>449</v>
      </c>
      <c r="D80" s="182" t="s">
        <v>239</v>
      </c>
      <c r="E80" s="184">
        <v>45729</v>
      </c>
      <c r="F80" s="185">
        <v>11.42</v>
      </c>
      <c r="G80" s="685" t="s">
        <v>402</v>
      </c>
      <c r="H80" s="686"/>
      <c r="I80" s="686"/>
      <c r="J80" s="686"/>
      <c r="K80" s="184">
        <v>45740</v>
      </c>
      <c r="L80" s="182" t="s">
        <v>600</v>
      </c>
      <c r="M80" s="182"/>
      <c r="N80" s="689"/>
      <c r="O80" s="689"/>
      <c r="P80" s="689"/>
    </row>
    <row r="81" spans="1:16" s="153" customFormat="1" ht="33" customHeight="1">
      <c r="A81" s="182">
        <f t="shared" si="1"/>
        <v>69</v>
      </c>
      <c r="B81" s="183" t="s">
        <v>563</v>
      </c>
      <c r="C81" s="182" t="s">
        <v>652</v>
      </c>
      <c r="D81" s="182" t="s">
        <v>239</v>
      </c>
      <c r="E81" s="184">
        <v>45736</v>
      </c>
      <c r="F81" s="185">
        <v>28.1</v>
      </c>
      <c r="G81" s="685" t="s">
        <v>402</v>
      </c>
      <c r="H81" s="686"/>
      <c r="I81" s="686"/>
      <c r="J81" s="686"/>
      <c r="K81" s="184">
        <v>45751</v>
      </c>
      <c r="L81" s="182" t="s">
        <v>600</v>
      </c>
      <c r="M81" s="184"/>
      <c r="N81" s="689"/>
      <c r="O81" s="689"/>
      <c r="P81" s="689"/>
    </row>
    <row r="82" spans="1:16" s="153" customFormat="1" ht="33" customHeight="1">
      <c r="A82" s="182">
        <f t="shared" si="1"/>
        <v>70</v>
      </c>
      <c r="B82" s="183" t="s">
        <v>173</v>
      </c>
      <c r="C82" s="182" t="s">
        <v>449</v>
      </c>
      <c r="D82" s="182" t="s">
        <v>660</v>
      </c>
      <c r="E82" s="184">
        <v>45744</v>
      </c>
      <c r="F82" s="185">
        <v>11.42</v>
      </c>
      <c r="G82" s="685" t="s">
        <v>402</v>
      </c>
      <c r="H82" s="686"/>
      <c r="I82" s="686"/>
      <c r="J82" s="686"/>
      <c r="K82" s="184">
        <v>45758</v>
      </c>
      <c r="L82" s="182" t="s">
        <v>600</v>
      </c>
      <c r="M82" s="182"/>
      <c r="N82" s="689"/>
      <c r="O82" s="689"/>
      <c r="P82" s="689"/>
    </row>
    <row r="83" spans="1:16" s="153" customFormat="1" ht="33" customHeight="1">
      <c r="A83" s="182">
        <f t="shared" si="1"/>
        <v>71</v>
      </c>
      <c r="B83" s="183" t="s">
        <v>165</v>
      </c>
      <c r="C83" s="182" t="s">
        <v>656</v>
      </c>
      <c r="D83" s="182" t="s">
        <v>239</v>
      </c>
      <c r="E83" s="184">
        <v>45749</v>
      </c>
      <c r="F83" s="185">
        <v>11.42</v>
      </c>
      <c r="G83" s="685" t="s">
        <v>402</v>
      </c>
      <c r="H83" s="686"/>
      <c r="I83" s="686"/>
      <c r="J83" s="686"/>
      <c r="K83" s="184">
        <v>45782</v>
      </c>
      <c r="L83" s="182" t="s">
        <v>653</v>
      </c>
      <c r="M83" s="182"/>
      <c r="N83" s="689"/>
      <c r="O83" s="689"/>
      <c r="P83" s="689"/>
    </row>
    <row r="84" spans="1:16" s="153" customFormat="1" ht="33" customHeight="1">
      <c r="A84" s="182">
        <f t="shared" si="1"/>
        <v>72</v>
      </c>
      <c r="B84" s="183" t="s">
        <v>654</v>
      </c>
      <c r="C84" s="182" t="s">
        <v>477</v>
      </c>
      <c r="D84" s="182" t="s">
        <v>239</v>
      </c>
      <c r="E84" s="184">
        <v>45755</v>
      </c>
      <c r="F84" s="185">
        <v>32.22</v>
      </c>
      <c r="G84" s="685" t="s">
        <v>402</v>
      </c>
      <c r="H84" s="686"/>
      <c r="I84" s="686"/>
      <c r="J84" s="686"/>
      <c r="K84" s="184">
        <v>45778</v>
      </c>
      <c r="L84" s="182" t="s">
        <v>600</v>
      </c>
      <c r="M84" s="182"/>
      <c r="N84" s="690"/>
      <c r="O84" s="690"/>
      <c r="P84" s="690"/>
    </row>
    <row r="85" spans="1:16" s="153" customFormat="1" ht="33" customHeight="1">
      <c r="A85" s="182">
        <f t="shared" si="1"/>
        <v>73</v>
      </c>
      <c r="B85" s="183" t="s">
        <v>560</v>
      </c>
      <c r="C85" s="182" t="s">
        <v>401</v>
      </c>
      <c r="D85" s="182" t="s">
        <v>239</v>
      </c>
      <c r="E85" s="184">
        <v>45758</v>
      </c>
      <c r="F85" s="185">
        <v>11.42</v>
      </c>
      <c r="G85" s="685" t="s">
        <v>402</v>
      </c>
      <c r="H85" s="686"/>
      <c r="I85" s="686"/>
      <c r="J85" s="686"/>
      <c r="K85" s="184">
        <v>45765</v>
      </c>
      <c r="L85" s="182" t="s">
        <v>600</v>
      </c>
      <c r="M85" s="182"/>
      <c r="N85" s="689"/>
      <c r="O85" s="689"/>
      <c r="P85" s="689"/>
    </row>
    <row r="86" spans="1:16" s="153" customFormat="1" ht="33" customHeight="1">
      <c r="A86" s="182">
        <f t="shared" si="1"/>
        <v>74</v>
      </c>
      <c r="B86" s="183" t="s">
        <v>154</v>
      </c>
      <c r="C86" s="182" t="s">
        <v>657</v>
      </c>
      <c r="D86" s="182" t="s">
        <v>239</v>
      </c>
      <c r="E86" s="184">
        <v>45760</v>
      </c>
      <c r="F86" s="185">
        <v>11.73</v>
      </c>
      <c r="G86" s="685" t="s">
        <v>402</v>
      </c>
      <c r="H86" s="686"/>
      <c r="I86" s="686"/>
      <c r="J86" s="686"/>
      <c r="K86" s="184">
        <v>45800</v>
      </c>
      <c r="L86" s="182" t="s">
        <v>653</v>
      </c>
      <c r="M86" s="457"/>
      <c r="N86" s="689"/>
      <c r="O86" s="689"/>
      <c r="P86" s="689"/>
    </row>
    <row r="87" spans="1:16" s="153" customFormat="1" ht="33" customHeight="1">
      <c r="A87" s="182">
        <f t="shared" si="1"/>
        <v>75</v>
      </c>
      <c r="B87" s="183" t="s">
        <v>164</v>
      </c>
      <c r="C87" s="182" t="s">
        <v>656</v>
      </c>
      <c r="D87" s="182" t="s">
        <v>239</v>
      </c>
      <c r="E87" s="184">
        <v>45762</v>
      </c>
      <c r="F87" s="185">
        <v>11.42</v>
      </c>
      <c r="G87" s="685" t="s">
        <v>402</v>
      </c>
      <c r="H87" s="686"/>
      <c r="I87" s="686"/>
      <c r="J87" s="686"/>
      <c r="K87" s="184">
        <v>45792</v>
      </c>
      <c r="L87" s="182" t="s">
        <v>653</v>
      </c>
      <c r="M87" s="182"/>
      <c r="N87" s="689"/>
      <c r="O87" s="689"/>
      <c r="P87" s="689"/>
    </row>
    <row r="88" spans="1:16" s="153" customFormat="1" ht="33" customHeight="1">
      <c r="A88" s="182">
        <f t="shared" si="1"/>
        <v>76</v>
      </c>
      <c r="B88" s="183" t="s">
        <v>151</v>
      </c>
      <c r="C88" s="182" t="s">
        <v>656</v>
      </c>
      <c r="D88" s="182" t="s">
        <v>239</v>
      </c>
      <c r="E88" s="184">
        <v>45763</v>
      </c>
      <c r="F88" s="185">
        <v>11.42</v>
      </c>
      <c r="G88" s="685" t="s">
        <v>402</v>
      </c>
      <c r="H88" s="686"/>
      <c r="I88" s="686"/>
      <c r="J88" s="686"/>
      <c r="K88" s="184">
        <v>45796</v>
      </c>
      <c r="L88" s="182" t="s">
        <v>653</v>
      </c>
      <c r="M88" s="182"/>
      <c r="N88" s="691"/>
      <c r="O88" s="692"/>
      <c r="P88" s="692"/>
    </row>
    <row r="89" spans="1:16" s="153" customFormat="1" ht="33" customHeight="1">
      <c r="A89" s="182">
        <f t="shared" si="1"/>
        <v>77</v>
      </c>
      <c r="B89" s="183" t="s">
        <v>558</v>
      </c>
      <c r="C89" s="182" t="s">
        <v>652</v>
      </c>
      <c r="D89" s="182" t="s">
        <v>239</v>
      </c>
      <c r="E89" s="184">
        <v>45764</v>
      </c>
      <c r="F89" s="185">
        <v>11.42</v>
      </c>
      <c r="G89" s="685" t="s">
        <v>402</v>
      </c>
      <c r="H89" s="686"/>
      <c r="I89" s="686"/>
      <c r="J89" s="686"/>
      <c r="K89" s="184">
        <v>45772</v>
      </c>
      <c r="L89" s="182" t="s">
        <v>600</v>
      </c>
      <c r="M89" s="182"/>
      <c r="N89" s="691"/>
      <c r="O89" s="692"/>
      <c r="P89" s="692"/>
    </row>
    <row r="90" spans="1:16" s="153" customFormat="1" ht="33" customHeight="1">
      <c r="A90" s="182">
        <f t="shared" si="1"/>
        <v>78</v>
      </c>
      <c r="B90" s="183" t="s">
        <v>556</v>
      </c>
      <c r="C90" s="182" t="s">
        <v>661</v>
      </c>
      <c r="D90" s="182" t="s">
        <v>239</v>
      </c>
      <c r="E90" s="184">
        <v>45779</v>
      </c>
      <c r="F90" s="185">
        <v>72.2</v>
      </c>
      <c r="G90" s="685" t="s">
        <v>402</v>
      </c>
      <c r="H90" s="686"/>
      <c r="I90" s="686"/>
      <c r="J90" s="686"/>
      <c r="K90" s="184">
        <v>45791</v>
      </c>
      <c r="L90" s="182" t="s">
        <v>600</v>
      </c>
      <c r="M90" s="182"/>
      <c r="N90" s="691"/>
      <c r="O90" s="692"/>
      <c r="P90" s="692"/>
    </row>
    <row r="91" spans="1:16" s="153" customFormat="1" ht="33" customHeight="1">
      <c r="A91" s="182">
        <f t="shared" si="1"/>
        <v>79</v>
      </c>
      <c r="B91" s="183" t="s">
        <v>663</v>
      </c>
      <c r="C91" s="182" t="s">
        <v>652</v>
      </c>
      <c r="D91" s="182" t="s">
        <v>239</v>
      </c>
      <c r="E91" s="184">
        <v>45787</v>
      </c>
      <c r="F91" s="185">
        <v>28.1</v>
      </c>
      <c r="G91" s="685" t="s">
        <v>402</v>
      </c>
      <c r="H91" s="686"/>
      <c r="I91" s="686"/>
      <c r="J91" s="686"/>
      <c r="K91" s="184">
        <v>45803</v>
      </c>
      <c r="L91" s="182" t="s">
        <v>655</v>
      </c>
      <c r="M91" s="182"/>
      <c r="N91" s="691"/>
      <c r="O91" s="692"/>
      <c r="P91" s="692"/>
    </row>
    <row r="92" spans="1:16" s="153" customFormat="1" ht="33" customHeight="1">
      <c r="A92" s="182">
        <f t="shared" si="1"/>
        <v>80</v>
      </c>
      <c r="B92" s="183" t="s">
        <v>8</v>
      </c>
      <c r="C92" s="182" t="s">
        <v>453</v>
      </c>
      <c r="D92" s="182" t="s">
        <v>239</v>
      </c>
      <c r="E92" s="184">
        <v>45788</v>
      </c>
      <c r="F92" s="185">
        <v>11.73</v>
      </c>
      <c r="G92" s="685" t="s">
        <v>402</v>
      </c>
      <c r="H92" s="686"/>
      <c r="I92" s="686"/>
      <c r="J92" s="686"/>
      <c r="K92" s="184">
        <v>45800</v>
      </c>
      <c r="L92" s="182" t="s">
        <v>600</v>
      </c>
      <c r="M92" s="182"/>
      <c r="N92" s="691"/>
      <c r="O92" s="692"/>
      <c r="P92" s="692"/>
    </row>
    <row r="93" spans="1:16" s="153" customFormat="1" ht="33" customHeight="1">
      <c r="A93" s="182">
        <f t="shared" si="1"/>
        <v>81</v>
      </c>
      <c r="B93" s="183" t="s">
        <v>130</v>
      </c>
      <c r="C93" s="182" t="s">
        <v>665</v>
      </c>
      <c r="D93" s="182" t="s">
        <v>239</v>
      </c>
      <c r="E93" s="184">
        <v>45788</v>
      </c>
      <c r="F93" s="185">
        <v>11.73</v>
      </c>
      <c r="G93" s="685" t="s">
        <v>402</v>
      </c>
      <c r="H93" s="686"/>
      <c r="I93" s="686"/>
      <c r="J93" s="686"/>
      <c r="K93" s="184">
        <v>45811</v>
      </c>
      <c r="L93" s="182" t="s">
        <v>655</v>
      </c>
      <c r="M93" s="182"/>
      <c r="N93" s="689"/>
      <c r="O93" s="689"/>
      <c r="P93" s="689"/>
    </row>
    <row r="94" spans="1:16" s="153" customFormat="1" ht="33" customHeight="1">
      <c r="A94" s="182">
        <f t="shared" si="1"/>
        <v>82</v>
      </c>
      <c r="B94" s="183" t="s">
        <v>40</v>
      </c>
      <c r="C94" s="182" t="s">
        <v>445</v>
      </c>
      <c r="D94" s="182" t="s">
        <v>239</v>
      </c>
      <c r="E94" s="184">
        <v>45791</v>
      </c>
      <c r="F94" s="185">
        <v>11.73</v>
      </c>
      <c r="G94" s="685" t="s">
        <v>402</v>
      </c>
      <c r="H94" s="686"/>
      <c r="I94" s="686"/>
      <c r="J94" s="686"/>
      <c r="K94" s="184">
        <v>45801</v>
      </c>
      <c r="L94" s="182" t="s">
        <v>600</v>
      </c>
      <c r="M94" s="182"/>
      <c r="N94" s="691"/>
      <c r="O94" s="692"/>
      <c r="P94" s="692"/>
    </row>
    <row r="95" spans="1:16" s="153" customFormat="1" ht="33" customHeight="1">
      <c r="A95" s="182">
        <f t="shared" si="1"/>
        <v>83</v>
      </c>
      <c r="B95" s="183" t="s">
        <v>131</v>
      </c>
      <c r="C95" s="182" t="s">
        <v>665</v>
      </c>
      <c r="D95" s="182" t="s">
        <v>239</v>
      </c>
      <c r="E95" s="184">
        <v>45803</v>
      </c>
      <c r="F95" s="185">
        <v>11.73</v>
      </c>
      <c r="G95" s="685" t="s">
        <v>402</v>
      </c>
      <c r="H95" s="686"/>
      <c r="I95" s="686"/>
      <c r="J95" s="686"/>
      <c r="K95" s="184">
        <v>45817</v>
      </c>
      <c r="L95" s="182" t="s">
        <v>655</v>
      </c>
      <c r="M95" s="182"/>
      <c r="N95" s="689"/>
      <c r="O95" s="689"/>
      <c r="P95" s="689"/>
    </row>
    <row r="96" spans="1:16" s="153" customFormat="1" ht="33" customHeight="1">
      <c r="A96" s="182">
        <f t="shared" si="1"/>
        <v>84</v>
      </c>
      <c r="B96" s="183" t="s">
        <v>149</v>
      </c>
      <c r="C96" s="182" t="s">
        <v>665</v>
      </c>
      <c r="D96" s="182" t="s">
        <v>239</v>
      </c>
      <c r="E96" s="184">
        <v>45802</v>
      </c>
      <c r="F96" s="185">
        <v>11.73</v>
      </c>
      <c r="G96" s="685" t="s">
        <v>402</v>
      </c>
      <c r="H96" s="686"/>
      <c r="I96" s="686"/>
      <c r="J96" s="686"/>
      <c r="K96" s="184">
        <v>45809</v>
      </c>
      <c r="L96" s="182" t="s">
        <v>653</v>
      </c>
      <c r="M96" s="182"/>
      <c r="N96" s="689"/>
      <c r="O96" s="689"/>
      <c r="P96" s="689"/>
    </row>
    <row r="97" spans="1:16" s="153" customFormat="1" ht="33" customHeight="1">
      <c r="A97" s="182">
        <f t="shared" si="1"/>
        <v>85</v>
      </c>
      <c r="B97" s="183" t="s">
        <v>134</v>
      </c>
      <c r="C97" s="182" t="s">
        <v>656</v>
      </c>
      <c r="D97" s="182" t="s">
        <v>239</v>
      </c>
      <c r="E97" s="184">
        <v>45810</v>
      </c>
      <c r="F97" s="185">
        <v>11.42</v>
      </c>
      <c r="G97" s="685" t="s">
        <v>402</v>
      </c>
      <c r="H97" s="686"/>
      <c r="I97" s="686"/>
      <c r="J97" s="686"/>
      <c r="K97" s="184">
        <v>45819</v>
      </c>
      <c r="L97" s="182" t="s">
        <v>653</v>
      </c>
      <c r="M97" s="182"/>
      <c r="N97" s="452"/>
      <c r="O97" s="452"/>
      <c r="P97" s="452"/>
    </row>
    <row r="98" spans="1:16" s="153" customFormat="1" ht="33" customHeight="1">
      <c r="A98" s="182">
        <f t="shared" si="1"/>
        <v>86</v>
      </c>
      <c r="B98" s="183" t="s">
        <v>667</v>
      </c>
      <c r="C98" s="182" t="s">
        <v>116</v>
      </c>
      <c r="D98" s="182" t="s">
        <v>239</v>
      </c>
      <c r="E98" s="184">
        <v>45810</v>
      </c>
      <c r="F98" s="185">
        <v>49.3</v>
      </c>
      <c r="G98" s="685" t="s">
        <v>402</v>
      </c>
      <c r="H98" s="686"/>
      <c r="I98" s="686"/>
      <c r="J98" s="686"/>
      <c r="K98" s="184">
        <v>45824</v>
      </c>
      <c r="L98" s="182" t="s">
        <v>600</v>
      </c>
      <c r="M98" s="182"/>
      <c r="N98" s="452"/>
      <c r="O98" s="452"/>
      <c r="P98" s="452"/>
    </row>
    <row r="99" spans="1:16" s="153" customFormat="1" ht="33" customHeight="1">
      <c r="A99" s="182">
        <f t="shared" si="1"/>
        <v>87</v>
      </c>
      <c r="B99" s="183" t="s">
        <v>138</v>
      </c>
      <c r="C99" s="182" t="s">
        <v>454</v>
      </c>
      <c r="D99" s="182" t="s">
        <v>239</v>
      </c>
      <c r="E99" s="184">
        <v>45810</v>
      </c>
      <c r="F99" s="185">
        <v>11.73</v>
      </c>
      <c r="G99" s="685" t="s">
        <v>402</v>
      </c>
      <c r="H99" s="686"/>
      <c r="I99" s="686"/>
      <c r="J99" s="686"/>
      <c r="K99" s="184">
        <v>45828</v>
      </c>
      <c r="L99" s="182" t="s">
        <v>653</v>
      </c>
      <c r="M99" s="182"/>
      <c r="N99" s="452"/>
      <c r="O99" s="452"/>
      <c r="P99" s="452"/>
    </row>
    <row r="100" spans="1:16" s="153" customFormat="1" ht="33" customHeight="1">
      <c r="A100" s="182">
        <f t="shared" si="1"/>
        <v>88</v>
      </c>
      <c r="B100" s="183" t="s">
        <v>139</v>
      </c>
      <c r="C100" s="182" t="s">
        <v>454</v>
      </c>
      <c r="D100" s="182" t="s">
        <v>239</v>
      </c>
      <c r="E100" s="184">
        <v>45811</v>
      </c>
      <c r="F100" s="185">
        <v>11.73</v>
      </c>
      <c r="G100" s="685" t="s">
        <v>402</v>
      </c>
      <c r="H100" s="686"/>
      <c r="I100" s="686"/>
      <c r="J100" s="686"/>
      <c r="K100" s="184">
        <v>45818</v>
      </c>
      <c r="L100" s="182" t="s">
        <v>668</v>
      </c>
      <c r="M100" s="182"/>
      <c r="N100" s="452"/>
      <c r="O100" s="452"/>
      <c r="P100" s="452"/>
    </row>
    <row r="101" spans="1:16" s="153" customFormat="1" ht="33" customHeight="1">
      <c r="A101" s="182">
        <f t="shared" si="1"/>
        <v>89</v>
      </c>
      <c r="B101" s="183" t="s">
        <v>118</v>
      </c>
      <c r="C101" s="182" t="s">
        <v>657</v>
      </c>
      <c r="D101" s="182" t="s">
        <v>239</v>
      </c>
      <c r="E101" s="184">
        <v>45814</v>
      </c>
      <c r="F101" s="185">
        <v>11.73</v>
      </c>
      <c r="G101" s="685" t="s">
        <v>402</v>
      </c>
      <c r="H101" s="686"/>
      <c r="I101" s="686"/>
      <c r="J101" s="686"/>
      <c r="K101" s="184">
        <v>45829</v>
      </c>
      <c r="L101" s="182" t="s">
        <v>670</v>
      </c>
      <c r="M101" s="182"/>
      <c r="N101" s="452"/>
      <c r="O101" s="452"/>
      <c r="P101" s="452"/>
    </row>
    <row r="102" spans="1:16" s="153" customFormat="1" ht="33" customHeight="1">
      <c r="A102" s="182">
        <f t="shared" si="1"/>
        <v>90</v>
      </c>
      <c r="B102" s="183" t="s">
        <v>19</v>
      </c>
      <c r="C102" s="182" t="s">
        <v>669</v>
      </c>
      <c r="D102" s="182" t="s">
        <v>239</v>
      </c>
      <c r="E102" s="184">
        <v>45817</v>
      </c>
      <c r="F102" s="185">
        <v>34</v>
      </c>
      <c r="G102" s="685" t="s">
        <v>402</v>
      </c>
      <c r="H102" s="686"/>
      <c r="I102" s="686"/>
      <c r="J102" s="686"/>
      <c r="K102" s="184">
        <v>45828</v>
      </c>
      <c r="L102" s="182" t="s">
        <v>655</v>
      </c>
      <c r="M102" s="182"/>
      <c r="N102" s="452"/>
      <c r="O102" s="452"/>
      <c r="P102" s="452"/>
    </row>
    <row r="103" spans="1:16" s="153" customFormat="1" ht="33" customHeight="1">
      <c r="A103" s="182">
        <f t="shared" si="1"/>
        <v>91</v>
      </c>
      <c r="B103" s="183" t="s">
        <v>120</v>
      </c>
      <c r="C103" s="182" t="s">
        <v>665</v>
      </c>
      <c r="D103" s="182" t="s">
        <v>239</v>
      </c>
      <c r="E103" s="184">
        <v>45818</v>
      </c>
      <c r="F103" s="185">
        <v>11.73</v>
      </c>
      <c r="G103" s="685" t="s">
        <v>402</v>
      </c>
      <c r="H103" s="686"/>
      <c r="I103" s="686"/>
      <c r="J103" s="686"/>
      <c r="K103" s="184">
        <v>45840</v>
      </c>
      <c r="L103" s="182" t="s">
        <v>684</v>
      </c>
      <c r="M103" s="182"/>
      <c r="N103" s="452"/>
      <c r="O103" s="452"/>
      <c r="P103" s="452"/>
    </row>
    <row r="104" spans="1:16" s="153" customFormat="1" ht="33" customHeight="1">
      <c r="A104" s="182">
        <f t="shared" si="1"/>
        <v>92</v>
      </c>
      <c r="B104" s="183" t="s">
        <v>119</v>
      </c>
      <c r="C104" s="182" t="s">
        <v>657</v>
      </c>
      <c r="D104" s="182" t="s">
        <v>239</v>
      </c>
      <c r="E104" s="184">
        <v>45820</v>
      </c>
      <c r="F104" s="185">
        <v>11.73</v>
      </c>
      <c r="G104" s="685" t="s">
        <v>402</v>
      </c>
      <c r="H104" s="686"/>
      <c r="I104" s="686"/>
      <c r="J104" s="686"/>
      <c r="K104" s="184">
        <v>45838</v>
      </c>
      <c r="L104" s="182" t="s">
        <v>600</v>
      </c>
      <c r="M104" s="182"/>
      <c r="N104" s="452"/>
      <c r="O104" s="452"/>
      <c r="P104" s="452"/>
    </row>
    <row r="105" spans="1:16" s="153" customFormat="1" ht="33" customHeight="1">
      <c r="A105" s="182">
        <f t="shared" si="1"/>
        <v>93</v>
      </c>
      <c r="B105" s="183" t="s">
        <v>150</v>
      </c>
      <c r="C105" s="182" t="s">
        <v>656</v>
      </c>
      <c r="D105" s="182" t="s">
        <v>239</v>
      </c>
      <c r="E105" s="184">
        <v>45820</v>
      </c>
      <c r="F105" s="185">
        <v>11.42</v>
      </c>
      <c r="G105" s="685" t="s">
        <v>402</v>
      </c>
      <c r="H105" s="686"/>
      <c r="I105" s="686"/>
      <c r="J105" s="686"/>
      <c r="K105" s="184">
        <v>45826</v>
      </c>
      <c r="L105" s="182" t="s">
        <v>668</v>
      </c>
      <c r="M105" s="182"/>
      <c r="N105" s="452"/>
      <c r="O105" s="452"/>
      <c r="P105" s="452"/>
    </row>
    <row r="106" spans="1:16" s="153" customFormat="1" ht="33" customHeight="1">
      <c r="A106" s="182">
        <f t="shared" si="1"/>
        <v>94</v>
      </c>
      <c r="B106" s="183" t="s">
        <v>608</v>
      </c>
      <c r="C106" s="182" t="s">
        <v>661</v>
      </c>
      <c r="D106" s="182" t="s">
        <v>239</v>
      </c>
      <c r="E106" s="184">
        <v>45824</v>
      </c>
      <c r="F106" s="185">
        <v>99.27</v>
      </c>
      <c r="G106" s="685" t="s">
        <v>402</v>
      </c>
      <c r="H106" s="686"/>
      <c r="I106" s="686"/>
      <c r="J106" s="686"/>
      <c r="K106" s="184">
        <v>45833</v>
      </c>
      <c r="L106" s="182" t="s">
        <v>668</v>
      </c>
      <c r="M106" s="182"/>
      <c r="N106" s="452"/>
      <c r="O106" s="452"/>
      <c r="P106" s="452"/>
    </row>
    <row r="107" spans="1:16" s="153" customFormat="1" ht="33" customHeight="1">
      <c r="A107" s="182">
        <f t="shared" si="1"/>
        <v>95</v>
      </c>
      <c r="B107" s="183" t="s">
        <v>672</v>
      </c>
      <c r="C107" s="182" t="s">
        <v>116</v>
      </c>
      <c r="D107" s="182" t="s">
        <v>239</v>
      </c>
      <c r="E107" s="184">
        <v>45826</v>
      </c>
      <c r="F107" s="185">
        <v>49.3</v>
      </c>
      <c r="G107" s="685" t="s">
        <v>402</v>
      </c>
      <c r="H107" s="686"/>
      <c r="I107" s="686"/>
      <c r="J107" s="686"/>
      <c r="K107" s="184">
        <v>45839</v>
      </c>
      <c r="L107" s="182" t="s">
        <v>655</v>
      </c>
      <c r="M107" s="182"/>
      <c r="N107" s="452"/>
      <c r="O107" s="452"/>
      <c r="P107" s="452"/>
    </row>
    <row r="108" spans="1:16" s="153" customFormat="1" ht="33" customHeight="1">
      <c r="A108" s="182">
        <f t="shared" si="1"/>
        <v>96</v>
      </c>
      <c r="B108" s="183" t="s">
        <v>153</v>
      </c>
      <c r="C108" s="182" t="s">
        <v>656</v>
      </c>
      <c r="D108" s="182" t="s">
        <v>239</v>
      </c>
      <c r="E108" s="184">
        <v>45826</v>
      </c>
      <c r="F108" s="185">
        <v>11.42</v>
      </c>
      <c r="G108" s="685" t="s">
        <v>402</v>
      </c>
      <c r="H108" s="686"/>
      <c r="I108" s="686"/>
      <c r="J108" s="686"/>
      <c r="K108" s="184">
        <v>45832</v>
      </c>
      <c r="L108" s="182" t="s">
        <v>668</v>
      </c>
      <c r="M108" s="182"/>
      <c r="N108" s="452"/>
      <c r="O108" s="452"/>
      <c r="P108" s="452"/>
    </row>
    <row r="109" spans="1:16" s="153" customFormat="1" ht="33" customHeight="1">
      <c r="A109" s="182">
        <f t="shared" si="1"/>
        <v>97</v>
      </c>
      <c r="B109" s="183" t="s">
        <v>187</v>
      </c>
      <c r="C109" s="182" t="s">
        <v>673</v>
      </c>
      <c r="D109" s="182" t="s">
        <v>239</v>
      </c>
      <c r="E109" s="184">
        <v>45831</v>
      </c>
      <c r="F109" s="185">
        <v>11.42</v>
      </c>
      <c r="G109" s="685" t="s">
        <v>402</v>
      </c>
      <c r="H109" s="686"/>
      <c r="I109" s="686"/>
      <c r="J109" s="686"/>
      <c r="K109" s="184">
        <v>45835</v>
      </c>
      <c r="L109" s="182" t="s">
        <v>670</v>
      </c>
      <c r="M109" s="182"/>
      <c r="N109" s="452"/>
      <c r="O109" s="452"/>
      <c r="P109" s="452"/>
    </row>
    <row r="110" spans="1:16" s="153" customFormat="1" ht="33" customHeight="1">
      <c r="A110" s="182">
        <f t="shared" si="1"/>
        <v>98</v>
      </c>
      <c r="B110" s="183" t="s">
        <v>158</v>
      </c>
      <c r="C110" s="182" t="s">
        <v>656</v>
      </c>
      <c r="D110" s="182" t="s">
        <v>239</v>
      </c>
      <c r="E110" s="184">
        <v>45832</v>
      </c>
      <c r="F110" s="185">
        <v>11.42</v>
      </c>
      <c r="G110" s="685" t="s">
        <v>402</v>
      </c>
      <c r="H110" s="686"/>
      <c r="I110" s="686"/>
      <c r="J110" s="686"/>
      <c r="K110" s="184">
        <v>45847</v>
      </c>
      <c r="L110" s="182" t="s">
        <v>685</v>
      </c>
      <c r="M110" s="182"/>
      <c r="N110" s="452"/>
      <c r="O110" s="452"/>
      <c r="P110" s="452"/>
    </row>
    <row r="111" spans="1:16" s="153" customFormat="1" ht="33" customHeight="1">
      <c r="A111" s="182">
        <f t="shared" si="1"/>
        <v>99</v>
      </c>
      <c r="B111" s="183" t="s">
        <v>155</v>
      </c>
      <c r="C111" s="182" t="s">
        <v>656</v>
      </c>
      <c r="D111" s="182" t="s">
        <v>239</v>
      </c>
      <c r="E111" s="184">
        <v>45832</v>
      </c>
      <c r="F111" s="185">
        <v>11.42</v>
      </c>
      <c r="G111" s="685" t="s">
        <v>402</v>
      </c>
      <c r="H111" s="686"/>
      <c r="I111" s="686"/>
      <c r="J111" s="686"/>
      <c r="K111" s="184">
        <v>45841</v>
      </c>
      <c r="L111" s="182" t="s">
        <v>676</v>
      </c>
      <c r="M111" s="182"/>
      <c r="N111" s="452"/>
      <c r="O111" s="452"/>
      <c r="P111" s="452"/>
    </row>
    <row r="112" spans="1:16" s="153" customFormat="1" ht="33" customHeight="1">
      <c r="A112" s="182">
        <f t="shared" si="1"/>
        <v>100</v>
      </c>
      <c r="B112" s="183" t="s">
        <v>6</v>
      </c>
      <c r="C112" s="182" t="s">
        <v>449</v>
      </c>
      <c r="D112" s="182" t="s">
        <v>239</v>
      </c>
      <c r="E112" s="184">
        <v>45833</v>
      </c>
      <c r="F112" s="185">
        <v>11.42</v>
      </c>
      <c r="G112" s="685" t="s">
        <v>402</v>
      </c>
      <c r="H112" s="686"/>
      <c r="I112" s="686"/>
      <c r="J112" s="686"/>
      <c r="K112" s="184">
        <v>45838</v>
      </c>
      <c r="L112" s="182" t="s">
        <v>670</v>
      </c>
      <c r="M112" s="182"/>
      <c r="N112" s="452"/>
      <c r="O112" s="452"/>
      <c r="P112" s="452"/>
    </row>
    <row r="113" spans="1:16" s="153" customFormat="1" ht="33" customHeight="1">
      <c r="A113" s="182">
        <f t="shared" si="1"/>
        <v>101</v>
      </c>
      <c r="B113" s="183" t="s">
        <v>674</v>
      </c>
      <c r="C113" s="182" t="s">
        <v>675</v>
      </c>
      <c r="D113" s="182" t="s">
        <v>239</v>
      </c>
      <c r="E113" s="184">
        <v>45833</v>
      </c>
      <c r="F113" s="185">
        <v>28.1</v>
      </c>
      <c r="G113" s="685" t="s">
        <v>402</v>
      </c>
      <c r="H113" s="686"/>
      <c r="I113" s="686"/>
      <c r="J113" s="686"/>
      <c r="K113" s="184">
        <v>45858</v>
      </c>
      <c r="L113" s="182" t="s">
        <v>685</v>
      </c>
      <c r="M113" s="182"/>
      <c r="N113" s="452"/>
      <c r="O113" s="452"/>
      <c r="P113" s="452"/>
    </row>
    <row r="114" spans="1:16" s="153" customFormat="1" ht="33" customHeight="1">
      <c r="A114" s="182">
        <f t="shared" si="1"/>
        <v>102</v>
      </c>
      <c r="B114" s="183" t="s">
        <v>162</v>
      </c>
      <c r="C114" s="182" t="s">
        <v>401</v>
      </c>
      <c r="D114" s="182" t="s">
        <v>239</v>
      </c>
      <c r="E114" s="184">
        <v>45835</v>
      </c>
      <c r="F114" s="185">
        <v>11.42</v>
      </c>
      <c r="G114" s="685" t="s">
        <v>402</v>
      </c>
      <c r="H114" s="686"/>
      <c r="I114" s="686"/>
      <c r="J114" s="686"/>
      <c r="K114" s="184">
        <v>45843</v>
      </c>
      <c r="L114" s="182" t="s">
        <v>676</v>
      </c>
      <c r="M114" s="182"/>
      <c r="N114" s="452"/>
      <c r="O114" s="452"/>
      <c r="P114" s="452"/>
    </row>
    <row r="115" spans="1:16" s="153" customFormat="1" ht="33" customHeight="1">
      <c r="A115" s="182">
        <f t="shared" si="1"/>
        <v>103</v>
      </c>
      <c r="B115" s="183" t="s">
        <v>163</v>
      </c>
      <c r="C115" s="182" t="s">
        <v>678</v>
      </c>
      <c r="D115" s="182" t="s">
        <v>239</v>
      </c>
      <c r="E115" s="184">
        <v>45836</v>
      </c>
      <c r="F115" s="185">
        <v>11.42</v>
      </c>
      <c r="G115" s="685" t="s">
        <v>402</v>
      </c>
      <c r="H115" s="686"/>
      <c r="I115" s="686"/>
      <c r="J115" s="686"/>
      <c r="K115" s="184">
        <v>45861</v>
      </c>
      <c r="L115" s="182" t="s">
        <v>684</v>
      </c>
      <c r="M115" s="182"/>
      <c r="N115" s="452"/>
      <c r="O115" s="452"/>
      <c r="P115" s="452"/>
    </row>
    <row r="116" spans="1:16" s="153" customFormat="1" ht="33" customHeight="1">
      <c r="A116" s="182">
        <f t="shared" si="1"/>
        <v>104</v>
      </c>
      <c r="B116" s="183" t="s">
        <v>683</v>
      </c>
      <c r="C116" s="182" t="s">
        <v>595</v>
      </c>
      <c r="D116" s="182" t="s">
        <v>239</v>
      </c>
      <c r="E116" s="184">
        <v>45838</v>
      </c>
      <c r="F116" s="185">
        <v>27.5</v>
      </c>
      <c r="G116" s="685" t="s">
        <v>402</v>
      </c>
      <c r="H116" s="686"/>
      <c r="I116" s="686"/>
      <c r="J116" s="686"/>
      <c r="K116" s="184">
        <v>45846</v>
      </c>
      <c r="L116" s="182" t="s">
        <v>600</v>
      </c>
      <c r="M116" s="182"/>
      <c r="N116" s="452"/>
      <c r="O116" s="452"/>
      <c r="P116" s="452"/>
    </row>
    <row r="117" spans="1:16" s="153" customFormat="1" ht="33" customHeight="1">
      <c r="A117" s="182">
        <f t="shared" si="1"/>
        <v>105</v>
      </c>
      <c r="B117" s="183" t="s">
        <v>186</v>
      </c>
      <c r="C117" s="182" t="s">
        <v>678</v>
      </c>
      <c r="D117" s="182" t="s">
        <v>239</v>
      </c>
      <c r="E117" s="184">
        <v>45837</v>
      </c>
      <c r="F117" s="185">
        <v>11.42</v>
      </c>
      <c r="G117" s="685" t="s">
        <v>402</v>
      </c>
      <c r="H117" s="686"/>
      <c r="I117" s="686"/>
      <c r="J117" s="686"/>
      <c r="K117" s="184">
        <v>45840</v>
      </c>
      <c r="L117" s="182" t="s">
        <v>686</v>
      </c>
      <c r="M117" s="182"/>
      <c r="N117" s="452"/>
      <c r="O117" s="452"/>
      <c r="P117" s="452"/>
    </row>
    <row r="118" spans="1:16" s="153" customFormat="1" ht="33" customHeight="1">
      <c r="A118" s="182">
        <f t="shared" si="1"/>
        <v>106</v>
      </c>
      <c r="B118" s="183" t="s">
        <v>687</v>
      </c>
      <c r="C118" s="182" t="s">
        <v>630</v>
      </c>
      <c r="D118" s="182" t="s">
        <v>239</v>
      </c>
      <c r="E118" s="184">
        <v>45841</v>
      </c>
      <c r="F118" s="185">
        <v>28.1</v>
      </c>
      <c r="G118" s="685" t="s">
        <v>402</v>
      </c>
      <c r="H118" s="686"/>
      <c r="I118" s="686"/>
      <c r="J118" s="686"/>
      <c r="K118" s="184">
        <v>45851</v>
      </c>
      <c r="L118" s="182" t="s">
        <v>655</v>
      </c>
      <c r="M118" s="182"/>
      <c r="N118" s="452"/>
      <c r="O118" s="452"/>
      <c r="P118" s="452"/>
    </row>
    <row r="119" spans="1:16" s="153" customFormat="1" ht="33" customHeight="1">
      <c r="A119" s="182">
        <f t="shared" si="1"/>
        <v>107</v>
      </c>
      <c r="B119" s="183" t="s">
        <v>554</v>
      </c>
      <c r="C119" s="182" t="s">
        <v>661</v>
      </c>
      <c r="D119" s="182" t="s">
        <v>239</v>
      </c>
      <c r="E119" s="184">
        <v>45841</v>
      </c>
      <c r="F119" s="185">
        <v>99.27</v>
      </c>
      <c r="G119" s="685" t="s">
        <v>402</v>
      </c>
      <c r="H119" s="686"/>
      <c r="I119" s="686"/>
      <c r="J119" s="686"/>
      <c r="K119" s="184">
        <v>45854</v>
      </c>
      <c r="L119" s="182" t="s">
        <v>690</v>
      </c>
      <c r="M119" s="182"/>
      <c r="N119" s="452"/>
      <c r="O119" s="452"/>
      <c r="P119" s="452"/>
    </row>
    <row r="120" spans="1:16" s="153" customFormat="1" ht="33" customHeight="1">
      <c r="A120" s="182">
        <f t="shared" si="1"/>
        <v>108</v>
      </c>
      <c r="B120" s="183" t="s">
        <v>689</v>
      </c>
      <c r="C120" s="182" t="s">
        <v>599</v>
      </c>
      <c r="D120" s="182" t="s">
        <v>239</v>
      </c>
      <c r="E120" s="184">
        <v>45842</v>
      </c>
      <c r="F120" s="185">
        <v>28.1</v>
      </c>
      <c r="G120" s="685" t="s">
        <v>402</v>
      </c>
      <c r="H120" s="686"/>
      <c r="I120" s="686"/>
      <c r="J120" s="686"/>
      <c r="K120" s="184">
        <v>45852</v>
      </c>
      <c r="L120" s="182" t="s">
        <v>600</v>
      </c>
      <c r="M120" s="182"/>
      <c r="N120" s="452"/>
      <c r="O120" s="452"/>
      <c r="P120" s="452"/>
    </row>
    <row r="121" spans="1:16" s="153" customFormat="1" ht="33" customHeight="1">
      <c r="A121" s="182">
        <f t="shared" si="1"/>
        <v>109</v>
      </c>
      <c r="B121" s="183" t="s">
        <v>559</v>
      </c>
      <c r="C121" s="182" t="s">
        <v>453</v>
      </c>
      <c r="D121" s="182" t="s">
        <v>239</v>
      </c>
      <c r="E121" s="184">
        <v>45842</v>
      </c>
      <c r="F121" s="185">
        <v>11.73</v>
      </c>
      <c r="G121" s="685" t="s">
        <v>402</v>
      </c>
      <c r="H121" s="686"/>
      <c r="I121" s="686"/>
      <c r="J121" s="686"/>
      <c r="K121" s="184">
        <v>45848</v>
      </c>
      <c r="L121" s="182" t="s">
        <v>676</v>
      </c>
      <c r="M121" s="182"/>
      <c r="N121" s="452"/>
      <c r="O121" s="452"/>
      <c r="P121" s="452"/>
    </row>
    <row r="122" spans="1:16" s="153" customFormat="1" ht="33" customHeight="1">
      <c r="A122" s="182">
        <f t="shared" si="1"/>
        <v>110</v>
      </c>
      <c r="B122" s="183" t="s">
        <v>152</v>
      </c>
      <c r="C122" s="182" t="s">
        <v>449</v>
      </c>
      <c r="D122" s="182" t="s">
        <v>239</v>
      </c>
      <c r="E122" s="184">
        <v>45848</v>
      </c>
      <c r="F122" s="185">
        <v>11.42</v>
      </c>
      <c r="G122" s="685" t="s">
        <v>402</v>
      </c>
      <c r="H122" s="686"/>
      <c r="I122" s="686"/>
      <c r="J122" s="686"/>
      <c r="K122" s="184">
        <v>45854</v>
      </c>
      <c r="L122" s="182" t="s">
        <v>684</v>
      </c>
      <c r="M122" s="182"/>
      <c r="N122" s="452"/>
      <c r="O122" s="452"/>
      <c r="P122" s="452"/>
    </row>
    <row r="123" spans="1:16" s="153" customFormat="1" ht="33" customHeight="1">
      <c r="A123" s="182">
        <f t="shared" si="1"/>
        <v>111</v>
      </c>
      <c r="B123" s="183" t="s">
        <v>183</v>
      </c>
      <c r="C123" s="182" t="s">
        <v>453</v>
      </c>
      <c r="D123" s="182" t="s">
        <v>239</v>
      </c>
      <c r="E123" s="467" t="s">
        <v>691</v>
      </c>
      <c r="F123" s="185">
        <v>11.73</v>
      </c>
      <c r="G123" s="685" t="s">
        <v>402</v>
      </c>
      <c r="H123" s="686"/>
      <c r="I123" s="686"/>
      <c r="J123" s="686"/>
      <c r="K123" s="184">
        <v>45867</v>
      </c>
      <c r="L123" s="182" t="s">
        <v>670</v>
      </c>
      <c r="M123" s="182"/>
      <c r="N123" s="452"/>
      <c r="O123" s="452"/>
      <c r="P123" s="452"/>
    </row>
    <row r="124" spans="1:16" s="153" customFormat="1" ht="33" customHeight="1">
      <c r="A124" s="182">
        <f t="shared" si="1"/>
        <v>112</v>
      </c>
      <c r="B124" s="183" t="s">
        <v>188</v>
      </c>
      <c r="C124" s="182" t="s">
        <v>449</v>
      </c>
      <c r="D124" s="182" t="s">
        <v>239</v>
      </c>
      <c r="E124" s="184">
        <v>45853</v>
      </c>
      <c r="F124" s="185">
        <v>11.42</v>
      </c>
      <c r="G124" s="685" t="s">
        <v>402</v>
      </c>
      <c r="H124" s="686"/>
      <c r="I124" s="686"/>
      <c r="J124" s="686"/>
      <c r="K124" s="184">
        <v>45856</v>
      </c>
      <c r="L124" s="182" t="s">
        <v>600</v>
      </c>
      <c r="M124" s="182"/>
      <c r="N124" s="452"/>
      <c r="O124" s="452"/>
      <c r="P124" s="452"/>
    </row>
    <row r="125" spans="1:16" s="153" customFormat="1" ht="33" customHeight="1">
      <c r="A125" s="182">
        <f t="shared" si="1"/>
        <v>113</v>
      </c>
      <c r="B125" s="183" t="s">
        <v>184</v>
      </c>
      <c r="C125" s="182" t="s">
        <v>449</v>
      </c>
      <c r="D125" s="182" t="s">
        <v>239</v>
      </c>
      <c r="E125" s="184">
        <v>45870</v>
      </c>
      <c r="F125" s="185">
        <v>11.42</v>
      </c>
      <c r="G125" s="685" t="s">
        <v>402</v>
      </c>
      <c r="H125" s="686"/>
      <c r="I125" s="686"/>
      <c r="J125" s="686"/>
      <c r="K125" s="184">
        <v>45872</v>
      </c>
      <c r="L125" s="182" t="s">
        <v>670</v>
      </c>
      <c r="M125" s="182"/>
      <c r="N125" s="452"/>
      <c r="O125" s="452"/>
      <c r="P125" s="452"/>
    </row>
    <row r="126" spans="1:16" s="153" customFormat="1" ht="33" customHeight="1">
      <c r="A126" s="182">
        <f t="shared" si="1"/>
        <v>114</v>
      </c>
      <c r="B126" s="183" t="s">
        <v>185</v>
      </c>
      <c r="C126" s="182" t="s">
        <v>507</v>
      </c>
      <c r="D126" s="182" t="s">
        <v>239</v>
      </c>
      <c r="E126" s="184">
        <v>45871</v>
      </c>
      <c r="F126" s="185">
        <v>11.42</v>
      </c>
      <c r="G126" s="685" t="s">
        <v>402</v>
      </c>
      <c r="H126" s="686"/>
      <c r="I126" s="686"/>
      <c r="J126" s="686"/>
      <c r="K126" s="184">
        <v>45875</v>
      </c>
      <c r="L126" s="182" t="s">
        <v>692</v>
      </c>
      <c r="M126" s="182"/>
      <c r="N126" s="452"/>
      <c r="O126" s="452"/>
      <c r="P126" s="452"/>
    </row>
    <row r="127" spans="1:16" s="153" customFormat="1" ht="33" customHeight="1">
      <c r="A127" s="182">
        <f t="shared" si="1"/>
        <v>115</v>
      </c>
      <c r="B127" s="183" t="s">
        <v>698</v>
      </c>
      <c r="C127" s="182" t="s">
        <v>699</v>
      </c>
      <c r="D127" s="182" t="s">
        <v>239</v>
      </c>
      <c r="E127" s="184">
        <v>45892</v>
      </c>
      <c r="F127" s="185">
        <v>28.1</v>
      </c>
      <c r="G127" s="685" t="s">
        <v>402</v>
      </c>
      <c r="H127" s="686"/>
      <c r="I127" s="686"/>
      <c r="J127" s="686"/>
      <c r="K127" s="184">
        <v>45898</v>
      </c>
      <c r="L127" s="182" t="s">
        <v>692</v>
      </c>
      <c r="M127" s="182"/>
      <c r="N127" s="452"/>
      <c r="O127" s="452"/>
      <c r="P127" s="452"/>
    </row>
    <row r="128" spans="1:16" s="153" customFormat="1" ht="33" customHeight="1">
      <c r="A128" s="182"/>
      <c r="B128" s="183"/>
      <c r="C128" s="182"/>
      <c r="D128" s="182"/>
      <c r="E128" s="184"/>
      <c r="F128" s="185"/>
      <c r="G128" s="453"/>
      <c r="H128" s="284"/>
      <c r="I128" s="284"/>
      <c r="J128" s="284"/>
      <c r="K128" s="184"/>
      <c r="L128" s="182"/>
      <c r="M128" s="182"/>
      <c r="N128" s="452"/>
      <c r="O128" s="452"/>
      <c r="P128" s="452"/>
    </row>
    <row r="129" spans="1:16" s="153" customFormat="1" ht="21" customHeight="1">
      <c r="A129" s="284"/>
      <c r="B129" s="183"/>
      <c r="C129" s="182"/>
      <c r="D129" s="182"/>
      <c r="E129" s="285"/>
      <c r="F129" s="454"/>
      <c r="G129" s="455"/>
      <c r="H129" s="455"/>
      <c r="I129" s="455"/>
      <c r="J129" s="285"/>
      <c r="K129" s="182"/>
      <c r="L129" s="284"/>
      <c r="M129" s="154"/>
    </row>
    <row r="130" spans="1:16" ht="21" customHeight="1">
      <c r="A130" s="709" t="s">
        <v>103</v>
      </c>
      <c r="B130" s="709"/>
      <c r="C130" s="709"/>
      <c r="D130" s="709"/>
      <c r="E130" s="709"/>
      <c r="F130" s="709"/>
      <c r="G130" s="709"/>
      <c r="H130" s="709"/>
      <c r="I130" s="709"/>
      <c r="J130" s="709"/>
      <c r="K130" s="709"/>
      <c r="L130" s="709"/>
      <c r="M130" s="709"/>
      <c r="N130" s="709"/>
      <c r="O130" s="709"/>
      <c r="P130" s="709"/>
    </row>
    <row r="131" spans="1:16" s="45" customFormat="1" ht="28.95" customHeight="1" thickBot="1">
      <c r="A131" s="162" t="s">
        <v>403</v>
      </c>
      <c r="B131" s="162" t="s">
        <v>82</v>
      </c>
      <c r="C131" s="162" t="s">
        <v>60</v>
      </c>
      <c r="D131" s="162" t="s">
        <v>238</v>
      </c>
      <c r="E131" s="162" t="s">
        <v>719</v>
      </c>
      <c r="F131" s="162" t="s">
        <v>721</v>
      </c>
      <c r="G131" s="699" t="s">
        <v>112</v>
      </c>
      <c r="H131" s="700"/>
      <c r="I131" s="700"/>
      <c r="J131" s="701"/>
      <c r="K131" s="162" t="s">
        <v>720</v>
      </c>
      <c r="L131" s="162" t="s">
        <v>398</v>
      </c>
      <c r="M131" s="162" t="s">
        <v>399</v>
      </c>
      <c r="N131" s="699" t="s">
        <v>400</v>
      </c>
      <c r="O131" s="700"/>
      <c r="P131" s="701"/>
    </row>
    <row r="132" spans="1:16" s="272" customFormat="1" ht="21" customHeight="1">
      <c r="A132" s="284">
        <v>1</v>
      </c>
      <c r="B132" s="183" t="s">
        <v>16</v>
      </c>
      <c r="C132" s="182" t="s">
        <v>401</v>
      </c>
      <c r="D132" s="284" t="s">
        <v>239</v>
      </c>
      <c r="E132" s="285">
        <v>45574</v>
      </c>
      <c r="F132" s="286">
        <v>27.96</v>
      </c>
      <c r="G132" s="673" t="s">
        <v>402</v>
      </c>
      <c r="H132" s="673"/>
      <c r="I132" s="673"/>
      <c r="J132" s="673"/>
      <c r="K132" s="285">
        <v>45592</v>
      </c>
      <c r="L132" s="284" t="s">
        <v>491</v>
      </c>
      <c r="M132" s="284"/>
      <c r="N132" s="684"/>
      <c r="O132" s="684"/>
      <c r="P132" s="684"/>
    </row>
    <row r="133" spans="1:16" s="45" customFormat="1" ht="21" customHeight="1">
      <c r="A133" s="284">
        <v>2</v>
      </c>
      <c r="B133" s="183" t="s">
        <v>128</v>
      </c>
      <c r="C133" s="182" t="s">
        <v>401</v>
      </c>
      <c r="D133" s="284" t="s">
        <v>239</v>
      </c>
      <c r="E133" s="285">
        <v>45593</v>
      </c>
      <c r="F133" s="286">
        <v>27.96</v>
      </c>
      <c r="G133" s="673" t="s">
        <v>402</v>
      </c>
      <c r="H133" s="673"/>
      <c r="I133" s="673"/>
      <c r="J133" s="673"/>
      <c r="K133" s="285">
        <v>45601</v>
      </c>
      <c r="L133" s="284" t="s">
        <v>491</v>
      </c>
      <c r="M133" s="284"/>
      <c r="N133" s="688"/>
      <c r="O133" s="688"/>
      <c r="P133" s="688"/>
    </row>
    <row r="134" spans="1:16" s="272" customFormat="1" ht="21" customHeight="1">
      <c r="A134" s="284">
        <v>3</v>
      </c>
      <c r="B134" s="287" t="s">
        <v>495</v>
      </c>
      <c r="C134" s="182" t="s">
        <v>401</v>
      </c>
      <c r="D134" s="284" t="s">
        <v>239</v>
      </c>
      <c r="E134" s="285">
        <v>45601</v>
      </c>
      <c r="F134" s="286">
        <v>27.96</v>
      </c>
      <c r="G134" s="673" t="s">
        <v>402</v>
      </c>
      <c r="H134" s="673"/>
      <c r="I134" s="673"/>
      <c r="J134" s="673"/>
      <c r="K134" s="285">
        <v>45609</v>
      </c>
      <c r="L134" s="284" t="s">
        <v>491</v>
      </c>
      <c r="M134" s="284"/>
      <c r="N134" s="684"/>
      <c r="O134" s="684"/>
      <c r="P134" s="684"/>
    </row>
    <row r="135" spans="1:16" s="272" customFormat="1" ht="21" customHeight="1">
      <c r="A135" s="284">
        <v>4</v>
      </c>
      <c r="B135" s="287" t="s">
        <v>18</v>
      </c>
      <c r="C135" s="182" t="s">
        <v>401</v>
      </c>
      <c r="D135" s="284" t="s">
        <v>239</v>
      </c>
      <c r="E135" s="285">
        <v>45610</v>
      </c>
      <c r="F135" s="286">
        <v>27.96</v>
      </c>
      <c r="G135" s="673" t="s">
        <v>402</v>
      </c>
      <c r="H135" s="673"/>
      <c r="I135" s="673"/>
      <c r="J135" s="673"/>
      <c r="K135" s="285">
        <v>45615</v>
      </c>
      <c r="L135" s="284" t="s">
        <v>491</v>
      </c>
      <c r="M135" s="284"/>
      <c r="N135" s="684" t="s">
        <v>502</v>
      </c>
      <c r="O135" s="684"/>
      <c r="P135" s="684"/>
    </row>
    <row r="136" spans="1:16" s="272" customFormat="1" ht="21" customHeight="1">
      <c r="A136" s="284">
        <v>5</v>
      </c>
      <c r="B136" s="287" t="s">
        <v>133</v>
      </c>
      <c r="C136" s="182" t="s">
        <v>401</v>
      </c>
      <c r="D136" s="284" t="s">
        <v>239</v>
      </c>
      <c r="E136" s="285">
        <v>45615</v>
      </c>
      <c r="F136" s="286">
        <v>27.96</v>
      </c>
      <c r="G136" s="673" t="s">
        <v>402</v>
      </c>
      <c r="H136" s="673"/>
      <c r="I136" s="673"/>
      <c r="J136" s="673"/>
      <c r="K136" s="285">
        <v>45620</v>
      </c>
      <c r="L136" s="284" t="s">
        <v>491</v>
      </c>
      <c r="M136" s="284"/>
      <c r="N136" s="684" t="s">
        <v>109</v>
      </c>
      <c r="O136" s="684"/>
      <c r="P136" s="684"/>
    </row>
    <row r="137" spans="1:16" s="272" customFormat="1" ht="21" customHeight="1">
      <c r="A137" s="284">
        <v>6</v>
      </c>
      <c r="B137" s="287" t="s">
        <v>2</v>
      </c>
      <c r="C137" s="182" t="s">
        <v>401</v>
      </c>
      <c r="D137" s="284" t="s">
        <v>239</v>
      </c>
      <c r="E137" s="285">
        <v>45622</v>
      </c>
      <c r="F137" s="286">
        <v>27.96</v>
      </c>
      <c r="G137" s="673" t="s">
        <v>402</v>
      </c>
      <c r="H137" s="673"/>
      <c r="I137" s="673"/>
      <c r="J137" s="673"/>
      <c r="K137" s="285">
        <v>45627</v>
      </c>
      <c r="L137" s="284" t="s">
        <v>491</v>
      </c>
      <c r="M137" s="284"/>
      <c r="N137" s="684"/>
      <c r="O137" s="684"/>
      <c r="P137" s="684"/>
    </row>
    <row r="138" spans="1:16" s="272" customFormat="1" ht="21" customHeight="1">
      <c r="A138" s="284">
        <v>7</v>
      </c>
      <c r="B138" s="287" t="s">
        <v>49</v>
      </c>
      <c r="C138" s="182" t="s">
        <v>401</v>
      </c>
      <c r="D138" s="284" t="s">
        <v>239</v>
      </c>
      <c r="E138" s="285">
        <v>45628</v>
      </c>
      <c r="F138" s="286">
        <v>27.96</v>
      </c>
      <c r="G138" s="673" t="s">
        <v>402</v>
      </c>
      <c r="H138" s="673"/>
      <c r="I138" s="673"/>
      <c r="J138" s="673"/>
      <c r="K138" s="285">
        <v>45632</v>
      </c>
      <c r="L138" s="284" t="s">
        <v>491</v>
      </c>
      <c r="M138" s="284"/>
      <c r="N138" s="684"/>
      <c r="O138" s="684"/>
      <c r="P138" s="684"/>
    </row>
    <row r="139" spans="1:16" s="272" customFormat="1" ht="21" customHeight="1">
      <c r="A139" s="284">
        <v>8</v>
      </c>
      <c r="B139" s="287" t="s">
        <v>52</v>
      </c>
      <c r="C139" s="182" t="s">
        <v>401</v>
      </c>
      <c r="D139" s="284" t="s">
        <v>239</v>
      </c>
      <c r="E139" s="285">
        <v>45629</v>
      </c>
      <c r="F139" s="286">
        <v>27.96</v>
      </c>
      <c r="G139" s="673" t="s">
        <v>402</v>
      </c>
      <c r="H139" s="673"/>
      <c r="I139" s="673"/>
      <c r="J139" s="673"/>
      <c r="K139" s="285">
        <v>45637</v>
      </c>
      <c r="L139" s="284" t="s">
        <v>501</v>
      </c>
      <c r="M139" s="284"/>
      <c r="N139" s="684" t="s">
        <v>502</v>
      </c>
      <c r="O139" s="684"/>
      <c r="P139" s="684"/>
    </row>
    <row r="140" spans="1:16" s="272" customFormat="1" ht="21" customHeight="1">
      <c r="A140" s="284">
        <v>9</v>
      </c>
      <c r="B140" s="287" t="s">
        <v>147</v>
      </c>
      <c r="C140" s="182" t="s">
        <v>401</v>
      </c>
      <c r="D140" s="284" t="s">
        <v>239</v>
      </c>
      <c r="E140" s="285">
        <v>45632</v>
      </c>
      <c r="F140" s="286">
        <v>27.96</v>
      </c>
      <c r="G140" s="673" t="s">
        <v>402</v>
      </c>
      <c r="H140" s="673"/>
      <c r="I140" s="673"/>
      <c r="J140" s="673"/>
      <c r="K140" s="285">
        <v>45637</v>
      </c>
      <c r="L140" s="284" t="s">
        <v>491</v>
      </c>
      <c r="M140" s="284"/>
      <c r="N140" s="684"/>
      <c r="O140" s="684"/>
      <c r="P140" s="684"/>
    </row>
    <row r="141" spans="1:16" s="272" customFormat="1" ht="21" customHeight="1">
      <c r="A141" s="284">
        <v>10</v>
      </c>
      <c r="B141" s="287" t="s">
        <v>148</v>
      </c>
      <c r="C141" s="182" t="s">
        <v>445</v>
      </c>
      <c r="D141" s="284" t="s">
        <v>239</v>
      </c>
      <c r="E141" s="285">
        <v>45638</v>
      </c>
      <c r="F141" s="286">
        <v>29.12</v>
      </c>
      <c r="G141" s="673" t="s">
        <v>402</v>
      </c>
      <c r="H141" s="673"/>
      <c r="I141" s="673"/>
      <c r="J141" s="673"/>
      <c r="K141" s="372">
        <v>45644</v>
      </c>
      <c r="L141" s="284" t="s">
        <v>491</v>
      </c>
      <c r="M141" s="284"/>
      <c r="N141" s="684"/>
      <c r="O141" s="684"/>
      <c r="P141" s="684"/>
    </row>
    <row r="142" spans="1:16" s="272" customFormat="1" ht="21" customHeight="1">
      <c r="A142" s="284">
        <v>11</v>
      </c>
      <c r="B142" s="287" t="s">
        <v>51</v>
      </c>
      <c r="C142" s="182" t="s">
        <v>401</v>
      </c>
      <c r="D142" s="284" t="s">
        <v>239</v>
      </c>
      <c r="E142" s="285">
        <v>45638</v>
      </c>
      <c r="F142" s="286">
        <v>27.96</v>
      </c>
      <c r="G142" s="673" t="s">
        <v>402</v>
      </c>
      <c r="H142" s="673"/>
      <c r="I142" s="673"/>
      <c r="J142" s="673"/>
      <c r="K142" s="285">
        <v>45644</v>
      </c>
      <c r="L142" s="284" t="s">
        <v>501</v>
      </c>
      <c r="M142" s="284"/>
      <c r="N142" s="684"/>
      <c r="O142" s="684"/>
      <c r="P142" s="684"/>
    </row>
    <row r="143" spans="1:16" s="272" customFormat="1" ht="21" customHeight="1">
      <c r="A143" s="284">
        <v>12</v>
      </c>
      <c r="B143" s="287" t="s">
        <v>140</v>
      </c>
      <c r="C143" s="182" t="s">
        <v>445</v>
      </c>
      <c r="D143" s="284" t="s">
        <v>239</v>
      </c>
      <c r="E143" s="285">
        <v>45645</v>
      </c>
      <c r="F143" s="286">
        <v>29.12</v>
      </c>
      <c r="G143" s="673" t="s">
        <v>402</v>
      </c>
      <c r="H143" s="673"/>
      <c r="I143" s="673"/>
      <c r="J143" s="673"/>
      <c r="K143" s="285">
        <v>45653</v>
      </c>
      <c r="L143" s="284" t="s">
        <v>491</v>
      </c>
      <c r="M143" s="284"/>
      <c r="N143" s="684"/>
      <c r="O143" s="684"/>
      <c r="P143" s="684"/>
    </row>
    <row r="144" spans="1:16" s="272" customFormat="1" ht="21" customHeight="1">
      <c r="A144" s="284">
        <v>13</v>
      </c>
      <c r="B144" s="287" t="s">
        <v>136</v>
      </c>
      <c r="C144" s="182" t="s">
        <v>454</v>
      </c>
      <c r="D144" s="284" t="s">
        <v>239</v>
      </c>
      <c r="E144" s="285">
        <v>45645</v>
      </c>
      <c r="F144" s="286">
        <v>34.630000000000003</v>
      </c>
      <c r="G144" s="673" t="s">
        <v>402</v>
      </c>
      <c r="H144" s="673"/>
      <c r="I144" s="673"/>
      <c r="J144" s="673"/>
      <c r="K144" s="285">
        <v>45655</v>
      </c>
      <c r="L144" s="284" t="s">
        <v>501</v>
      </c>
      <c r="M144" s="284"/>
      <c r="N144" s="684"/>
      <c r="O144" s="684"/>
      <c r="P144" s="684"/>
    </row>
    <row r="145" spans="1:16" s="272" customFormat="1" ht="21" customHeight="1">
      <c r="A145" s="284">
        <v>14</v>
      </c>
      <c r="B145" s="287" t="s">
        <v>126</v>
      </c>
      <c r="C145" s="182" t="s">
        <v>401</v>
      </c>
      <c r="D145" s="284" t="s">
        <v>239</v>
      </c>
      <c r="E145" s="285">
        <v>45655</v>
      </c>
      <c r="F145" s="286">
        <v>27.96</v>
      </c>
      <c r="G145" s="673" t="s">
        <v>402</v>
      </c>
      <c r="H145" s="673"/>
      <c r="I145" s="673"/>
      <c r="J145" s="673"/>
      <c r="K145" s="285">
        <v>45296</v>
      </c>
      <c r="L145" s="284" t="s">
        <v>491</v>
      </c>
      <c r="M145" s="284"/>
      <c r="N145" s="684"/>
      <c r="O145" s="684"/>
      <c r="P145" s="684"/>
    </row>
    <row r="146" spans="1:16" s="272" customFormat="1" ht="21" customHeight="1">
      <c r="A146" s="284">
        <v>15</v>
      </c>
      <c r="B146" s="287" t="s">
        <v>143</v>
      </c>
      <c r="C146" s="182" t="s">
        <v>401</v>
      </c>
      <c r="D146" s="284" t="s">
        <v>239</v>
      </c>
      <c r="E146" s="285">
        <v>45656</v>
      </c>
      <c r="F146" s="286">
        <v>27.96</v>
      </c>
      <c r="G146" s="673" t="s">
        <v>402</v>
      </c>
      <c r="H146" s="673"/>
      <c r="I146" s="673"/>
      <c r="J146" s="673"/>
      <c r="K146" s="285">
        <v>45298</v>
      </c>
      <c r="L146" s="284" t="s">
        <v>501</v>
      </c>
      <c r="M146" s="284"/>
      <c r="N146" s="684"/>
      <c r="O146" s="684"/>
      <c r="P146" s="684"/>
    </row>
    <row r="147" spans="1:16" s="272" customFormat="1" ht="21" customHeight="1">
      <c r="A147" s="284">
        <v>16</v>
      </c>
      <c r="B147" s="287" t="s">
        <v>166</v>
      </c>
      <c r="C147" s="182" t="s">
        <v>401</v>
      </c>
      <c r="D147" s="284" t="s">
        <v>239</v>
      </c>
      <c r="E147" s="285">
        <v>45298</v>
      </c>
      <c r="F147" s="286">
        <v>27.96</v>
      </c>
      <c r="G147" s="673" t="s">
        <v>402</v>
      </c>
      <c r="H147" s="673"/>
      <c r="I147" s="673"/>
      <c r="J147" s="673"/>
      <c r="K147" s="285">
        <v>45668</v>
      </c>
      <c r="L147" s="284" t="s">
        <v>491</v>
      </c>
      <c r="M147" s="284"/>
      <c r="N147" s="684"/>
      <c r="O147" s="684"/>
      <c r="P147" s="684"/>
    </row>
    <row r="148" spans="1:16" s="272" customFormat="1" ht="21" customHeight="1">
      <c r="A148" s="284">
        <f t="shared" ref="A148:A153" si="2">A147+1</f>
        <v>17</v>
      </c>
      <c r="B148" s="287" t="s">
        <v>176</v>
      </c>
      <c r="C148" s="182" t="s">
        <v>401</v>
      </c>
      <c r="D148" s="284" t="s">
        <v>239</v>
      </c>
      <c r="E148" s="285">
        <v>45300</v>
      </c>
      <c r="F148" s="286">
        <v>27.96</v>
      </c>
      <c r="G148" s="673" t="s">
        <v>402</v>
      </c>
      <c r="H148" s="673"/>
      <c r="I148" s="673"/>
      <c r="J148" s="673"/>
      <c r="K148" s="285">
        <v>45672</v>
      </c>
      <c r="L148" s="284" t="s">
        <v>501</v>
      </c>
      <c r="M148" s="284"/>
      <c r="N148" s="684"/>
      <c r="O148" s="684"/>
      <c r="P148" s="684"/>
    </row>
    <row r="149" spans="1:16" s="272" customFormat="1" ht="21" customHeight="1">
      <c r="A149" s="284">
        <f t="shared" si="2"/>
        <v>18</v>
      </c>
      <c r="B149" s="287" t="s">
        <v>160</v>
      </c>
      <c r="C149" s="182" t="s">
        <v>445</v>
      </c>
      <c r="D149" s="284" t="s">
        <v>239</v>
      </c>
      <c r="E149" s="285">
        <v>45670</v>
      </c>
      <c r="F149" s="286">
        <v>29</v>
      </c>
      <c r="G149" s="673" t="s">
        <v>402</v>
      </c>
      <c r="H149" s="673"/>
      <c r="I149" s="673"/>
      <c r="J149" s="673"/>
      <c r="K149" s="285">
        <v>45675</v>
      </c>
      <c r="L149" s="284" t="s">
        <v>491</v>
      </c>
      <c r="M149" s="284"/>
      <c r="N149" s="684"/>
      <c r="O149" s="684"/>
      <c r="P149" s="684"/>
    </row>
    <row r="150" spans="1:16" s="272" customFormat="1" ht="21" customHeight="1">
      <c r="A150" s="284">
        <f t="shared" si="2"/>
        <v>19</v>
      </c>
      <c r="B150" s="287" t="s">
        <v>177</v>
      </c>
      <c r="C150" s="182" t="s">
        <v>445</v>
      </c>
      <c r="D150" s="284" t="s">
        <v>239</v>
      </c>
      <c r="E150" s="285">
        <v>45673</v>
      </c>
      <c r="F150" s="286">
        <v>29</v>
      </c>
      <c r="G150" s="673" t="s">
        <v>402</v>
      </c>
      <c r="H150" s="673"/>
      <c r="I150" s="673"/>
      <c r="J150" s="673"/>
      <c r="K150" s="285">
        <v>45680</v>
      </c>
      <c r="L150" s="284" t="s">
        <v>501</v>
      </c>
      <c r="M150" s="284"/>
      <c r="N150" s="684"/>
      <c r="O150" s="684"/>
      <c r="P150" s="684"/>
    </row>
    <row r="151" spans="1:16" s="272" customFormat="1" ht="21" customHeight="1">
      <c r="A151" s="284">
        <f t="shared" si="2"/>
        <v>20</v>
      </c>
      <c r="B151" s="287" t="s">
        <v>156</v>
      </c>
      <c r="C151" s="182" t="s">
        <v>401</v>
      </c>
      <c r="D151" s="284" t="s">
        <v>239</v>
      </c>
      <c r="E151" s="285">
        <v>45673</v>
      </c>
      <c r="F151" s="286">
        <v>28</v>
      </c>
      <c r="G151" s="673" t="s">
        <v>402</v>
      </c>
      <c r="H151" s="673"/>
      <c r="I151" s="673"/>
      <c r="J151" s="673"/>
      <c r="K151" s="285">
        <v>45680</v>
      </c>
      <c r="L151" s="284" t="s">
        <v>491</v>
      </c>
      <c r="M151" s="284"/>
      <c r="N151" s="684"/>
      <c r="O151" s="684"/>
      <c r="P151" s="684"/>
    </row>
    <row r="152" spans="1:16" s="272" customFormat="1" ht="27.6" customHeight="1">
      <c r="A152" s="284">
        <f t="shared" si="2"/>
        <v>21</v>
      </c>
      <c r="B152" s="287" t="s">
        <v>179</v>
      </c>
      <c r="C152" s="182" t="s">
        <v>445</v>
      </c>
      <c r="D152" s="284" t="s">
        <v>239</v>
      </c>
      <c r="E152" s="285">
        <v>45681</v>
      </c>
      <c r="F152" s="286">
        <v>29</v>
      </c>
      <c r="G152" s="673" t="s">
        <v>402</v>
      </c>
      <c r="H152" s="673"/>
      <c r="I152" s="673"/>
      <c r="J152" s="673"/>
      <c r="K152" s="285">
        <v>45699</v>
      </c>
      <c r="L152" s="284" t="s">
        <v>501</v>
      </c>
      <c r="M152" s="284"/>
      <c r="N152" s="687"/>
      <c r="O152" s="687"/>
      <c r="P152" s="687"/>
    </row>
    <row r="153" spans="1:16" s="272" customFormat="1" ht="21" customHeight="1">
      <c r="A153" s="284">
        <f t="shared" si="2"/>
        <v>22</v>
      </c>
      <c r="B153" s="287" t="s">
        <v>17</v>
      </c>
      <c r="C153" s="182" t="s">
        <v>401</v>
      </c>
      <c r="D153" s="284" t="s">
        <v>239</v>
      </c>
      <c r="E153" s="285">
        <v>45681</v>
      </c>
      <c r="F153" s="286">
        <v>28</v>
      </c>
      <c r="G153" s="673" t="s">
        <v>402</v>
      </c>
      <c r="H153" s="673"/>
      <c r="I153" s="673"/>
      <c r="J153" s="673"/>
      <c r="K153" s="285">
        <v>45687</v>
      </c>
      <c r="L153" s="284" t="s">
        <v>491</v>
      </c>
      <c r="M153" s="284"/>
      <c r="N153" s="725"/>
      <c r="O153" s="725"/>
      <c r="P153" s="725"/>
    </row>
    <row r="154" spans="1:16" s="272" customFormat="1" ht="21" customHeight="1">
      <c r="A154" s="284">
        <f t="shared" ref="A154:A196" si="3">A153+1</f>
        <v>23</v>
      </c>
      <c r="B154" s="287" t="s">
        <v>178</v>
      </c>
      <c r="C154" s="182" t="s">
        <v>401</v>
      </c>
      <c r="D154" s="284" t="s">
        <v>239</v>
      </c>
      <c r="E154" s="285">
        <v>45682</v>
      </c>
      <c r="F154" s="286">
        <v>28</v>
      </c>
      <c r="G154" s="673" t="s">
        <v>402</v>
      </c>
      <c r="H154" s="673"/>
      <c r="I154" s="673"/>
      <c r="J154" s="673"/>
      <c r="K154" s="285">
        <v>45690</v>
      </c>
      <c r="L154" s="284" t="s">
        <v>501</v>
      </c>
      <c r="M154" s="284"/>
      <c r="N154" s="684"/>
      <c r="O154" s="684"/>
      <c r="P154" s="684"/>
    </row>
    <row r="155" spans="1:16" s="272" customFormat="1" ht="21" customHeight="1">
      <c r="A155" s="284">
        <f t="shared" si="3"/>
        <v>24</v>
      </c>
      <c r="B155" s="287" t="s">
        <v>137</v>
      </c>
      <c r="C155" s="182" t="s">
        <v>445</v>
      </c>
      <c r="D155" s="284" t="s">
        <v>239</v>
      </c>
      <c r="E155" s="285">
        <v>45688</v>
      </c>
      <c r="F155" s="286">
        <v>29</v>
      </c>
      <c r="G155" s="673" t="s">
        <v>402</v>
      </c>
      <c r="H155" s="673"/>
      <c r="I155" s="673"/>
      <c r="J155" s="673"/>
      <c r="K155" s="285">
        <v>45693</v>
      </c>
      <c r="L155" s="284" t="s">
        <v>491</v>
      </c>
      <c r="M155" s="284"/>
      <c r="N155" s="684"/>
      <c r="O155" s="684"/>
      <c r="P155" s="684"/>
    </row>
    <row r="156" spans="1:16" s="272" customFormat="1" ht="27.6" customHeight="1">
      <c r="A156" s="284">
        <f t="shared" si="3"/>
        <v>25</v>
      </c>
      <c r="B156" s="287" t="s">
        <v>145</v>
      </c>
      <c r="C156" s="182" t="s">
        <v>453</v>
      </c>
      <c r="D156" s="284" t="s">
        <v>239</v>
      </c>
      <c r="E156" s="285">
        <v>45694</v>
      </c>
      <c r="F156" s="286">
        <v>33</v>
      </c>
      <c r="G156" s="673" t="s">
        <v>402</v>
      </c>
      <c r="H156" s="673"/>
      <c r="I156" s="673"/>
      <c r="J156" s="673"/>
      <c r="K156" s="285">
        <v>45699</v>
      </c>
      <c r="L156" s="284" t="s">
        <v>491</v>
      </c>
      <c r="M156" s="284"/>
      <c r="N156" s="687"/>
      <c r="O156" s="687"/>
      <c r="P156" s="687"/>
    </row>
    <row r="157" spans="1:16" s="272" customFormat="1" ht="27.6" customHeight="1">
      <c r="A157" s="284">
        <f t="shared" si="3"/>
        <v>26</v>
      </c>
      <c r="B157" s="287" t="s">
        <v>146</v>
      </c>
      <c r="C157" s="182" t="s">
        <v>445</v>
      </c>
      <c r="D157" s="284" t="s">
        <v>239</v>
      </c>
      <c r="E157" s="285">
        <v>45700</v>
      </c>
      <c r="F157" s="286">
        <v>29</v>
      </c>
      <c r="G157" s="673" t="s">
        <v>402</v>
      </c>
      <c r="H157" s="673"/>
      <c r="I157" s="673"/>
      <c r="J157" s="673"/>
      <c r="K157" s="285">
        <v>45705</v>
      </c>
      <c r="L157" s="284" t="s">
        <v>491</v>
      </c>
      <c r="M157" s="284"/>
      <c r="N157" s="687"/>
      <c r="O157" s="687"/>
      <c r="P157" s="687"/>
    </row>
    <row r="158" spans="1:16" s="272" customFormat="1" ht="27.6" customHeight="1">
      <c r="A158" s="284">
        <f t="shared" si="3"/>
        <v>27</v>
      </c>
      <c r="B158" s="287" t="s">
        <v>175</v>
      </c>
      <c r="C158" s="182" t="s">
        <v>445</v>
      </c>
      <c r="D158" s="284" t="s">
        <v>239</v>
      </c>
      <c r="E158" s="285">
        <v>45700</v>
      </c>
      <c r="F158" s="286">
        <v>29</v>
      </c>
      <c r="G158" s="673" t="s">
        <v>402</v>
      </c>
      <c r="H158" s="673"/>
      <c r="I158" s="673"/>
      <c r="J158" s="673"/>
      <c r="K158" s="285">
        <v>45708</v>
      </c>
      <c r="L158" s="284" t="s">
        <v>491</v>
      </c>
      <c r="M158" s="284"/>
      <c r="N158" s="687"/>
      <c r="O158" s="687"/>
      <c r="P158" s="687"/>
    </row>
    <row r="159" spans="1:16" s="272" customFormat="1" ht="27.6" customHeight="1">
      <c r="A159" s="284">
        <f t="shared" si="3"/>
        <v>28</v>
      </c>
      <c r="B159" s="287" t="s">
        <v>497</v>
      </c>
      <c r="C159" s="182" t="s">
        <v>477</v>
      </c>
      <c r="D159" s="284" t="s">
        <v>239</v>
      </c>
      <c r="E159" s="285">
        <v>45709</v>
      </c>
      <c r="F159" s="286">
        <v>45</v>
      </c>
      <c r="G159" s="673" t="s">
        <v>402</v>
      </c>
      <c r="H159" s="673"/>
      <c r="I159" s="673"/>
      <c r="J159" s="673"/>
      <c r="K159" s="285">
        <v>45714</v>
      </c>
      <c r="L159" s="284" t="s">
        <v>491</v>
      </c>
      <c r="M159" s="284"/>
      <c r="N159" s="687"/>
      <c r="O159" s="687"/>
      <c r="P159" s="687"/>
    </row>
    <row r="160" spans="1:16" s="272" customFormat="1" ht="27.6" customHeight="1">
      <c r="A160" s="284">
        <f t="shared" si="3"/>
        <v>29</v>
      </c>
      <c r="B160" s="287" t="s">
        <v>498</v>
      </c>
      <c r="C160" s="182" t="s">
        <v>477</v>
      </c>
      <c r="D160" s="284" t="s">
        <v>239</v>
      </c>
      <c r="E160" s="285">
        <v>45714</v>
      </c>
      <c r="F160" s="286">
        <v>45</v>
      </c>
      <c r="G160" s="673" t="s">
        <v>402</v>
      </c>
      <c r="H160" s="673"/>
      <c r="I160" s="673"/>
      <c r="J160" s="673"/>
      <c r="K160" s="285">
        <v>45719</v>
      </c>
      <c r="L160" s="284" t="s">
        <v>491</v>
      </c>
      <c r="M160" s="284"/>
      <c r="N160" s="687"/>
      <c r="O160" s="687"/>
      <c r="P160" s="687"/>
    </row>
    <row r="161" spans="1:16" s="272" customFormat="1" ht="27.6" customHeight="1">
      <c r="A161" s="284">
        <f t="shared" si="3"/>
        <v>30</v>
      </c>
      <c r="B161" s="287" t="s">
        <v>506</v>
      </c>
      <c r="C161" s="182" t="s">
        <v>477</v>
      </c>
      <c r="D161" s="284" t="s">
        <v>239</v>
      </c>
      <c r="E161" s="285">
        <v>45719</v>
      </c>
      <c r="F161" s="286">
        <v>45</v>
      </c>
      <c r="G161" s="673" t="s">
        <v>402</v>
      </c>
      <c r="H161" s="673"/>
      <c r="I161" s="673"/>
      <c r="J161" s="673"/>
      <c r="K161" s="285">
        <v>45724</v>
      </c>
      <c r="L161" s="284" t="s">
        <v>491</v>
      </c>
      <c r="M161" s="284"/>
      <c r="N161" s="687"/>
      <c r="O161" s="687"/>
      <c r="P161" s="687"/>
    </row>
    <row r="162" spans="1:16" s="272" customFormat="1" ht="27.6" customHeight="1">
      <c r="A162" s="284">
        <f t="shared" si="3"/>
        <v>31</v>
      </c>
      <c r="B162" s="287" t="s">
        <v>161</v>
      </c>
      <c r="C162" s="182" t="s">
        <v>401</v>
      </c>
      <c r="D162" s="284" t="s">
        <v>239</v>
      </c>
      <c r="E162" s="285">
        <v>45722</v>
      </c>
      <c r="F162" s="286">
        <v>28</v>
      </c>
      <c r="G162" s="673" t="s">
        <v>402</v>
      </c>
      <c r="H162" s="673"/>
      <c r="I162" s="673"/>
      <c r="J162" s="673"/>
      <c r="K162" s="285">
        <v>45727</v>
      </c>
      <c r="L162" s="284" t="s">
        <v>501</v>
      </c>
      <c r="M162" s="284"/>
      <c r="N162" s="687"/>
      <c r="O162" s="687"/>
      <c r="P162" s="687"/>
    </row>
    <row r="163" spans="1:16" s="272" customFormat="1" ht="27.6" customHeight="1">
      <c r="A163" s="284">
        <f t="shared" si="3"/>
        <v>32</v>
      </c>
      <c r="B163" s="287" t="s">
        <v>159</v>
      </c>
      <c r="C163" s="182" t="s">
        <v>477</v>
      </c>
      <c r="D163" s="284" t="s">
        <v>239</v>
      </c>
      <c r="E163" s="285">
        <v>45728</v>
      </c>
      <c r="F163" s="286">
        <v>45</v>
      </c>
      <c r="G163" s="673" t="s">
        <v>402</v>
      </c>
      <c r="H163" s="673"/>
      <c r="I163" s="673"/>
      <c r="J163" s="673"/>
      <c r="K163" s="285">
        <v>45733</v>
      </c>
      <c r="L163" s="284" t="s">
        <v>501</v>
      </c>
      <c r="M163" s="284"/>
      <c r="N163" s="687"/>
      <c r="O163" s="687"/>
      <c r="P163" s="687"/>
    </row>
    <row r="164" spans="1:16" s="272" customFormat="1" ht="27.6" customHeight="1">
      <c r="A164" s="284">
        <f t="shared" si="3"/>
        <v>33</v>
      </c>
      <c r="B164" s="287" t="s">
        <v>504</v>
      </c>
      <c r="C164" s="182" t="s">
        <v>505</v>
      </c>
      <c r="D164" s="284" t="s">
        <v>239</v>
      </c>
      <c r="E164" s="285">
        <v>45734</v>
      </c>
      <c r="F164" s="286">
        <v>54</v>
      </c>
      <c r="G164" s="673" t="s">
        <v>402</v>
      </c>
      <c r="H164" s="673"/>
      <c r="I164" s="673"/>
      <c r="J164" s="673"/>
      <c r="K164" s="285">
        <v>45739</v>
      </c>
      <c r="L164" s="284" t="s">
        <v>501</v>
      </c>
      <c r="M164" s="284"/>
      <c r="N164" s="687"/>
      <c r="O164" s="687"/>
      <c r="P164" s="687"/>
    </row>
    <row r="165" spans="1:16" s="272" customFormat="1" ht="27.6" customHeight="1">
      <c r="A165" s="284">
        <f t="shared" si="3"/>
        <v>34</v>
      </c>
      <c r="B165" s="287" t="s">
        <v>4</v>
      </c>
      <c r="C165" s="182" t="s">
        <v>507</v>
      </c>
      <c r="D165" s="284" t="s">
        <v>239</v>
      </c>
      <c r="E165" s="285">
        <v>45734</v>
      </c>
      <c r="F165" s="286">
        <v>52</v>
      </c>
      <c r="G165" s="673" t="s">
        <v>402</v>
      </c>
      <c r="H165" s="673"/>
      <c r="I165" s="673"/>
      <c r="J165" s="673"/>
      <c r="K165" s="285">
        <v>45744</v>
      </c>
      <c r="L165" s="284" t="s">
        <v>501</v>
      </c>
      <c r="M165" s="284"/>
      <c r="N165" s="687"/>
      <c r="O165" s="687"/>
      <c r="P165" s="687"/>
    </row>
    <row r="166" spans="1:16" s="272" customFormat="1" ht="27.6" customHeight="1">
      <c r="A166" s="284">
        <f t="shared" si="3"/>
        <v>35</v>
      </c>
      <c r="B166" s="287" t="s">
        <v>5</v>
      </c>
      <c r="C166" s="182" t="s">
        <v>401</v>
      </c>
      <c r="D166" s="284" t="s">
        <v>239</v>
      </c>
      <c r="E166" s="285">
        <v>45744</v>
      </c>
      <c r="F166" s="286">
        <v>28</v>
      </c>
      <c r="G166" s="673" t="s">
        <v>402</v>
      </c>
      <c r="H166" s="673"/>
      <c r="I166" s="673"/>
      <c r="J166" s="673"/>
      <c r="K166" s="285">
        <v>45748</v>
      </c>
      <c r="L166" s="284" t="s">
        <v>501</v>
      </c>
      <c r="M166" s="284"/>
      <c r="N166" s="687"/>
      <c r="O166" s="687"/>
      <c r="P166" s="687"/>
    </row>
    <row r="167" spans="1:16" s="272" customFormat="1" ht="27.6" customHeight="1">
      <c r="A167" s="284">
        <f t="shared" si="3"/>
        <v>36</v>
      </c>
      <c r="B167" s="287" t="s">
        <v>50</v>
      </c>
      <c r="C167" s="182" t="s">
        <v>445</v>
      </c>
      <c r="D167" s="284" t="s">
        <v>239</v>
      </c>
      <c r="E167" s="285">
        <v>45749</v>
      </c>
      <c r="F167" s="286">
        <v>29</v>
      </c>
      <c r="G167" s="673" t="s">
        <v>402</v>
      </c>
      <c r="H167" s="673"/>
      <c r="I167" s="673"/>
      <c r="J167" s="673"/>
      <c r="K167" s="285">
        <v>45752</v>
      </c>
      <c r="L167" s="284" t="s">
        <v>501</v>
      </c>
      <c r="M167" s="284"/>
      <c r="N167" s="687"/>
      <c r="O167" s="687"/>
      <c r="P167" s="687"/>
    </row>
    <row r="168" spans="1:16" s="272" customFormat="1" ht="27.6" customHeight="1">
      <c r="A168" s="284">
        <f t="shared" si="3"/>
        <v>37</v>
      </c>
      <c r="B168" s="287" t="s">
        <v>592</v>
      </c>
      <c r="C168" s="182" t="s">
        <v>591</v>
      </c>
      <c r="D168" s="284" t="s">
        <v>239</v>
      </c>
      <c r="E168" s="285">
        <v>45752</v>
      </c>
      <c r="F168" s="286">
        <v>47</v>
      </c>
      <c r="G168" s="673" t="s">
        <v>402</v>
      </c>
      <c r="H168" s="673"/>
      <c r="I168" s="673"/>
      <c r="J168" s="673"/>
      <c r="K168" s="285">
        <v>45757</v>
      </c>
      <c r="L168" s="284" t="s">
        <v>501</v>
      </c>
      <c r="M168" s="284"/>
      <c r="N168" s="687"/>
      <c r="O168" s="687"/>
      <c r="P168" s="687"/>
    </row>
    <row r="169" spans="1:16" s="272" customFormat="1" ht="27.6" customHeight="1">
      <c r="A169" s="284">
        <f t="shared" si="3"/>
        <v>38</v>
      </c>
      <c r="B169" s="287" t="s">
        <v>121</v>
      </c>
      <c r="C169" s="182" t="s">
        <v>596</v>
      </c>
      <c r="D169" s="284" t="s">
        <v>239</v>
      </c>
      <c r="E169" s="285">
        <v>45758</v>
      </c>
      <c r="F169" s="286">
        <v>54</v>
      </c>
      <c r="G169" s="673" t="s">
        <v>402</v>
      </c>
      <c r="H169" s="673"/>
      <c r="I169" s="673"/>
      <c r="J169" s="673"/>
      <c r="K169" s="285">
        <v>45768</v>
      </c>
      <c r="L169" s="284" t="s">
        <v>491</v>
      </c>
      <c r="M169" s="284"/>
      <c r="N169" s="687"/>
      <c r="O169" s="687"/>
      <c r="P169" s="687"/>
    </row>
    <row r="170" spans="1:16" s="272" customFormat="1" ht="27.6" customHeight="1">
      <c r="A170" s="284">
        <f t="shared" si="3"/>
        <v>39</v>
      </c>
      <c r="B170" s="287" t="s">
        <v>180</v>
      </c>
      <c r="C170" s="182" t="s">
        <v>445</v>
      </c>
      <c r="D170" s="284" t="s">
        <v>239</v>
      </c>
      <c r="E170" s="285">
        <v>45759</v>
      </c>
      <c r="F170" s="286">
        <v>29</v>
      </c>
      <c r="G170" s="673" t="s">
        <v>402</v>
      </c>
      <c r="H170" s="673"/>
      <c r="I170" s="673"/>
      <c r="J170" s="673"/>
      <c r="K170" s="285">
        <v>45765</v>
      </c>
      <c r="L170" s="284" t="s">
        <v>501</v>
      </c>
      <c r="M170" s="284"/>
      <c r="N170" s="687"/>
      <c r="O170" s="687"/>
      <c r="P170" s="687"/>
    </row>
    <row r="171" spans="1:16" s="272" customFormat="1" ht="27.6" customHeight="1">
      <c r="A171" s="284">
        <f t="shared" si="3"/>
        <v>40</v>
      </c>
      <c r="B171" s="287" t="s">
        <v>594</v>
      </c>
      <c r="C171" s="182" t="s">
        <v>595</v>
      </c>
      <c r="D171" s="284" t="s">
        <v>239</v>
      </c>
      <c r="E171" s="285">
        <v>45765</v>
      </c>
      <c r="F171" s="286">
        <v>45</v>
      </c>
      <c r="G171" s="673" t="s">
        <v>402</v>
      </c>
      <c r="H171" s="673"/>
      <c r="I171" s="673"/>
      <c r="J171" s="673"/>
      <c r="K171" s="285">
        <v>45773</v>
      </c>
      <c r="L171" s="284" t="s">
        <v>658</v>
      </c>
      <c r="M171" s="284"/>
      <c r="N171" s="726" t="s">
        <v>109</v>
      </c>
      <c r="O171" s="726"/>
      <c r="P171" s="726"/>
    </row>
    <row r="172" spans="1:16" s="272" customFormat="1" ht="27.6" customHeight="1">
      <c r="A172" s="284">
        <f t="shared" si="3"/>
        <v>41</v>
      </c>
      <c r="B172" s="287" t="s">
        <v>490</v>
      </c>
      <c r="C172" s="182" t="s">
        <v>477</v>
      </c>
      <c r="D172" s="284" t="s">
        <v>239</v>
      </c>
      <c r="E172" s="285">
        <v>45769</v>
      </c>
      <c r="F172" s="286">
        <v>45</v>
      </c>
      <c r="G172" s="673" t="s">
        <v>402</v>
      </c>
      <c r="H172" s="673"/>
      <c r="I172" s="673"/>
      <c r="J172" s="673"/>
      <c r="K172" s="285">
        <v>45776</v>
      </c>
      <c r="L172" s="284" t="s">
        <v>659</v>
      </c>
      <c r="M172" s="284"/>
      <c r="N172" s="680"/>
      <c r="O172" s="680"/>
      <c r="P172" s="680"/>
    </row>
    <row r="173" spans="1:16" s="272" customFormat="1" ht="27.6" customHeight="1">
      <c r="A173" s="284">
        <f t="shared" si="3"/>
        <v>42</v>
      </c>
      <c r="B173" s="287" t="s">
        <v>167</v>
      </c>
      <c r="C173" s="182" t="s">
        <v>454</v>
      </c>
      <c r="D173" s="284" t="s">
        <v>239</v>
      </c>
      <c r="E173" s="285">
        <v>45774</v>
      </c>
      <c r="F173" s="286">
        <v>34.630000000000003</v>
      </c>
      <c r="G173" s="673" t="s">
        <v>402</v>
      </c>
      <c r="H173" s="673"/>
      <c r="I173" s="673"/>
      <c r="J173" s="673"/>
      <c r="K173" s="285">
        <v>45780</v>
      </c>
      <c r="L173" s="284" t="s">
        <v>658</v>
      </c>
      <c r="M173" s="284"/>
      <c r="N173" s="680"/>
      <c r="O173" s="680"/>
      <c r="P173" s="680"/>
    </row>
    <row r="174" spans="1:16" s="272" customFormat="1" ht="27.6" customHeight="1">
      <c r="A174" s="284">
        <f t="shared" si="3"/>
        <v>43</v>
      </c>
      <c r="B174" s="287" t="s">
        <v>20</v>
      </c>
      <c r="C174" s="182" t="s">
        <v>445</v>
      </c>
      <c r="D174" s="284" t="s">
        <v>239</v>
      </c>
      <c r="E174" s="285">
        <v>45776</v>
      </c>
      <c r="F174" s="286">
        <v>29</v>
      </c>
      <c r="G174" s="673" t="s">
        <v>402</v>
      </c>
      <c r="H174" s="673"/>
      <c r="I174" s="673"/>
      <c r="J174" s="673"/>
      <c r="K174" s="285">
        <v>45784</v>
      </c>
      <c r="L174" s="284" t="s">
        <v>659</v>
      </c>
      <c r="M174" s="284"/>
      <c r="N174" s="680"/>
      <c r="O174" s="680"/>
      <c r="P174" s="680"/>
    </row>
    <row r="175" spans="1:16" s="272" customFormat="1" ht="27.6" customHeight="1">
      <c r="A175" s="284">
        <f t="shared" si="3"/>
        <v>44</v>
      </c>
      <c r="B175" s="287" t="s">
        <v>37</v>
      </c>
      <c r="C175" s="182" t="s">
        <v>401</v>
      </c>
      <c r="D175" s="284" t="s">
        <v>239</v>
      </c>
      <c r="E175" s="285">
        <v>45782</v>
      </c>
      <c r="F175" s="286">
        <v>28</v>
      </c>
      <c r="G175" s="673" t="s">
        <v>402</v>
      </c>
      <c r="H175" s="673"/>
      <c r="I175" s="673"/>
      <c r="J175" s="673"/>
      <c r="K175" s="285">
        <v>45787</v>
      </c>
      <c r="L175" s="284" t="s">
        <v>658</v>
      </c>
      <c r="M175" s="284"/>
      <c r="N175" s="679" t="s">
        <v>109</v>
      </c>
      <c r="O175" s="679"/>
      <c r="P175" s="679"/>
    </row>
    <row r="176" spans="1:16" s="272" customFormat="1" ht="27.6" customHeight="1">
      <c r="A176" s="284">
        <f t="shared" si="3"/>
        <v>45</v>
      </c>
      <c r="B176" s="287" t="s">
        <v>513</v>
      </c>
      <c r="C176" s="182" t="s">
        <v>477</v>
      </c>
      <c r="D176" s="284" t="s">
        <v>239</v>
      </c>
      <c r="E176" s="285">
        <v>45785</v>
      </c>
      <c r="F176" s="286">
        <v>45</v>
      </c>
      <c r="G176" s="673" t="s">
        <v>402</v>
      </c>
      <c r="H176" s="673"/>
      <c r="I176" s="673"/>
      <c r="J176" s="673"/>
      <c r="K176" s="285">
        <v>45794</v>
      </c>
      <c r="L176" s="284" t="s">
        <v>658</v>
      </c>
      <c r="M176" s="284"/>
      <c r="N176" s="679"/>
      <c r="O176" s="679"/>
      <c r="P176" s="679"/>
    </row>
    <row r="177" spans="1:16" s="272" customFormat="1" ht="27.6" customHeight="1">
      <c r="A177" s="284">
        <f t="shared" si="3"/>
        <v>46</v>
      </c>
      <c r="B177" s="287" t="s">
        <v>157</v>
      </c>
      <c r="C177" s="182" t="s">
        <v>453</v>
      </c>
      <c r="D177" s="284" t="s">
        <v>239</v>
      </c>
      <c r="E177" s="285">
        <v>45788</v>
      </c>
      <c r="F177" s="286">
        <v>33</v>
      </c>
      <c r="G177" s="673" t="s">
        <v>402</v>
      </c>
      <c r="H177" s="673"/>
      <c r="I177" s="673"/>
      <c r="J177" s="673"/>
      <c r="K177" s="285">
        <v>45796</v>
      </c>
      <c r="L177" s="284" t="s">
        <v>659</v>
      </c>
      <c r="M177" s="284"/>
      <c r="N177" s="679"/>
      <c r="O177" s="679"/>
      <c r="P177" s="679"/>
    </row>
    <row r="178" spans="1:16" s="272" customFormat="1" ht="27.6" customHeight="1">
      <c r="A178" s="284">
        <f t="shared" si="3"/>
        <v>47</v>
      </c>
      <c r="B178" s="287" t="s">
        <v>127</v>
      </c>
      <c r="C178" s="182" t="s">
        <v>449</v>
      </c>
      <c r="D178" s="284" t="s">
        <v>239</v>
      </c>
      <c r="E178" s="285">
        <v>45788</v>
      </c>
      <c r="F178" s="286">
        <v>27</v>
      </c>
      <c r="G178" s="673" t="s">
        <v>402</v>
      </c>
      <c r="H178" s="673"/>
      <c r="I178" s="673"/>
      <c r="J178" s="673"/>
      <c r="K178" s="285">
        <v>45803</v>
      </c>
      <c r="L178" s="284" t="s">
        <v>658</v>
      </c>
      <c r="M178" s="284"/>
      <c r="N178" s="679"/>
      <c r="O178" s="679"/>
      <c r="P178" s="679"/>
    </row>
    <row r="179" spans="1:16" s="272" customFormat="1" ht="27.6" customHeight="1">
      <c r="A179" s="284">
        <f t="shared" si="3"/>
        <v>48</v>
      </c>
      <c r="B179" s="287" t="s">
        <v>129</v>
      </c>
      <c r="C179" s="182" t="s">
        <v>445</v>
      </c>
      <c r="D179" s="284" t="s">
        <v>239</v>
      </c>
      <c r="E179" s="285">
        <v>45799</v>
      </c>
      <c r="F179" s="286">
        <v>29</v>
      </c>
      <c r="G179" s="673" t="s">
        <v>402</v>
      </c>
      <c r="H179" s="673"/>
      <c r="I179" s="673"/>
      <c r="J179" s="673"/>
      <c r="K179" s="285">
        <v>45805</v>
      </c>
      <c r="L179" s="284" t="s">
        <v>659</v>
      </c>
      <c r="M179" s="284"/>
      <c r="N179" s="679"/>
      <c r="O179" s="679"/>
      <c r="P179" s="679"/>
    </row>
    <row r="180" spans="1:16" s="272" customFormat="1" ht="27.6" customHeight="1">
      <c r="A180" s="284">
        <f t="shared" si="3"/>
        <v>49</v>
      </c>
      <c r="B180" s="287" t="s">
        <v>132</v>
      </c>
      <c r="C180" s="182" t="s">
        <v>449</v>
      </c>
      <c r="D180" s="284" t="s">
        <v>239</v>
      </c>
      <c r="E180" s="285">
        <v>45807</v>
      </c>
      <c r="F180" s="286">
        <v>27</v>
      </c>
      <c r="G180" s="673" t="s">
        <v>402</v>
      </c>
      <c r="H180" s="673"/>
      <c r="I180" s="673"/>
      <c r="J180" s="673"/>
      <c r="K180" s="285">
        <v>45812</v>
      </c>
      <c r="L180" s="284" t="s">
        <v>658</v>
      </c>
      <c r="M180" s="284"/>
      <c r="N180" s="672"/>
      <c r="O180" s="672"/>
      <c r="P180" s="672"/>
    </row>
    <row r="181" spans="1:16" s="272" customFormat="1" ht="27.6" customHeight="1">
      <c r="A181" s="284">
        <f t="shared" si="3"/>
        <v>50</v>
      </c>
      <c r="B181" s="287" t="s">
        <v>144</v>
      </c>
      <c r="C181" s="182" t="s">
        <v>449</v>
      </c>
      <c r="D181" s="284" t="s">
        <v>239</v>
      </c>
      <c r="E181" s="285">
        <v>45806</v>
      </c>
      <c r="F181" s="286">
        <v>27</v>
      </c>
      <c r="G181" s="673" t="s">
        <v>402</v>
      </c>
      <c r="H181" s="673"/>
      <c r="I181" s="673"/>
      <c r="J181" s="673"/>
      <c r="K181" s="285">
        <v>45810</v>
      </c>
      <c r="L181" s="284" t="s">
        <v>659</v>
      </c>
      <c r="M181" s="284"/>
      <c r="N181" s="672"/>
      <c r="O181" s="672"/>
      <c r="P181" s="672"/>
    </row>
    <row r="182" spans="1:16" s="272" customFormat="1" ht="27.6" customHeight="1">
      <c r="A182" s="284">
        <f t="shared" si="3"/>
        <v>51</v>
      </c>
      <c r="B182" s="287" t="s">
        <v>123</v>
      </c>
      <c r="C182" s="182" t="s">
        <v>449</v>
      </c>
      <c r="D182" s="284" t="s">
        <v>239</v>
      </c>
      <c r="E182" s="285">
        <v>45811</v>
      </c>
      <c r="F182" s="286">
        <v>27</v>
      </c>
      <c r="G182" s="673" t="s">
        <v>402</v>
      </c>
      <c r="H182" s="673"/>
      <c r="I182" s="673"/>
      <c r="J182" s="673"/>
      <c r="K182" s="285">
        <v>45816</v>
      </c>
      <c r="L182" s="284" t="s">
        <v>658</v>
      </c>
      <c r="M182" s="284"/>
      <c r="N182" s="672"/>
      <c r="O182" s="672"/>
      <c r="P182" s="672"/>
    </row>
    <row r="183" spans="1:16" s="272" customFormat="1" ht="27.6" customHeight="1">
      <c r="A183" s="284">
        <f t="shared" si="3"/>
        <v>52</v>
      </c>
      <c r="B183" s="287" t="s">
        <v>124</v>
      </c>
      <c r="C183" s="182" t="s">
        <v>449</v>
      </c>
      <c r="D183" s="284" t="s">
        <v>239</v>
      </c>
      <c r="E183" s="285">
        <v>45817</v>
      </c>
      <c r="F183" s="286">
        <v>27</v>
      </c>
      <c r="G183" s="673" t="s">
        <v>402</v>
      </c>
      <c r="H183" s="673"/>
      <c r="I183" s="673"/>
      <c r="J183" s="673"/>
      <c r="K183" s="285">
        <v>45820</v>
      </c>
      <c r="L183" s="284" t="s">
        <v>658</v>
      </c>
      <c r="M183" s="284"/>
      <c r="N183" s="672"/>
      <c r="O183" s="672"/>
      <c r="P183" s="672"/>
    </row>
    <row r="184" spans="1:16" s="272" customFormat="1" ht="27.6" customHeight="1">
      <c r="A184" s="284">
        <f t="shared" si="3"/>
        <v>53</v>
      </c>
      <c r="B184" s="287" t="s">
        <v>125</v>
      </c>
      <c r="C184" s="182" t="s">
        <v>449</v>
      </c>
      <c r="D184" s="284" t="s">
        <v>239</v>
      </c>
      <c r="E184" s="285">
        <v>45820</v>
      </c>
      <c r="F184" s="286">
        <v>27</v>
      </c>
      <c r="G184" s="673" t="s">
        <v>402</v>
      </c>
      <c r="H184" s="673"/>
      <c r="I184" s="673"/>
      <c r="J184" s="673"/>
      <c r="K184" s="285">
        <v>45825</v>
      </c>
      <c r="L184" s="284" t="s">
        <v>659</v>
      </c>
      <c r="M184" s="284"/>
      <c r="N184" s="672"/>
      <c r="O184" s="672"/>
      <c r="P184" s="672"/>
    </row>
    <row r="185" spans="1:16" s="272" customFormat="1" ht="27.6" customHeight="1">
      <c r="A185" s="284">
        <f t="shared" si="3"/>
        <v>54</v>
      </c>
      <c r="B185" s="469" t="s">
        <v>122</v>
      </c>
      <c r="C185" s="182" t="s">
        <v>671</v>
      </c>
      <c r="D185" s="284" t="s">
        <v>239</v>
      </c>
      <c r="E185" s="285">
        <v>45822</v>
      </c>
      <c r="F185" s="286">
        <v>56</v>
      </c>
      <c r="G185" s="673" t="s">
        <v>402</v>
      </c>
      <c r="H185" s="673"/>
      <c r="I185" s="673"/>
      <c r="J185" s="673"/>
      <c r="K185" s="184">
        <v>45832</v>
      </c>
      <c r="L185" s="284" t="s">
        <v>658</v>
      </c>
      <c r="M185" s="284"/>
      <c r="N185" s="672"/>
      <c r="O185" s="672"/>
      <c r="P185" s="672"/>
    </row>
    <row r="186" spans="1:16" s="272" customFormat="1" ht="27.6" customHeight="1">
      <c r="A186" s="284">
        <f t="shared" si="3"/>
        <v>55</v>
      </c>
      <c r="B186" s="469" t="s">
        <v>631</v>
      </c>
      <c r="C186" s="182" t="s">
        <v>632</v>
      </c>
      <c r="D186" s="284" t="s">
        <v>239</v>
      </c>
      <c r="E186" s="285">
        <v>45827</v>
      </c>
      <c r="F186" s="286">
        <v>47</v>
      </c>
      <c r="G186" s="673" t="s">
        <v>402</v>
      </c>
      <c r="H186" s="673"/>
      <c r="I186" s="673"/>
      <c r="J186" s="673"/>
      <c r="K186" s="184">
        <v>45839</v>
      </c>
      <c r="L186" s="284" t="s">
        <v>659</v>
      </c>
      <c r="M186" s="284"/>
      <c r="N186" s="672"/>
      <c r="O186" s="672"/>
      <c r="P186" s="672"/>
    </row>
    <row r="187" spans="1:16" s="272" customFormat="1" ht="27.6" customHeight="1">
      <c r="A187" s="284">
        <f t="shared" si="3"/>
        <v>56</v>
      </c>
      <c r="B187" s="469" t="s">
        <v>616</v>
      </c>
      <c r="C187" s="182" t="s">
        <v>401</v>
      </c>
      <c r="D187" s="284" t="s">
        <v>239</v>
      </c>
      <c r="E187" s="285">
        <v>45841</v>
      </c>
      <c r="F187" s="286">
        <v>28</v>
      </c>
      <c r="G187" s="673" t="s">
        <v>402</v>
      </c>
      <c r="H187" s="673"/>
      <c r="I187" s="673"/>
      <c r="J187" s="673"/>
      <c r="K187" s="184">
        <v>45850</v>
      </c>
      <c r="L187" s="480" t="s">
        <v>695</v>
      </c>
      <c r="M187" s="284"/>
      <c r="N187" s="672"/>
      <c r="O187" s="672"/>
      <c r="P187" s="672"/>
    </row>
    <row r="188" spans="1:16" s="272" customFormat="1" ht="27.6" customHeight="1">
      <c r="A188" s="284">
        <f t="shared" si="3"/>
        <v>57</v>
      </c>
      <c r="B188" s="469" t="s">
        <v>597</v>
      </c>
      <c r="C188" s="182" t="s">
        <v>596</v>
      </c>
      <c r="D188" s="284" t="s">
        <v>239</v>
      </c>
      <c r="E188" s="285">
        <v>45841</v>
      </c>
      <c r="F188" s="286">
        <v>54</v>
      </c>
      <c r="G188" s="673" t="s">
        <v>402</v>
      </c>
      <c r="H188" s="673"/>
      <c r="I188" s="673"/>
      <c r="J188" s="673"/>
      <c r="K188" s="184">
        <v>45859</v>
      </c>
      <c r="L188" s="284" t="s">
        <v>658</v>
      </c>
      <c r="M188" s="284"/>
      <c r="N188" s="672"/>
      <c r="O188" s="672"/>
      <c r="P188" s="672"/>
    </row>
    <row r="189" spans="1:16" s="272" customFormat="1" ht="27.6" customHeight="1">
      <c r="A189" s="284">
        <f t="shared" si="3"/>
        <v>58</v>
      </c>
      <c r="B189" s="469" t="s">
        <v>519</v>
      </c>
      <c r="C189" s="182" t="s">
        <v>591</v>
      </c>
      <c r="D189" s="284" t="s">
        <v>239</v>
      </c>
      <c r="E189" s="285">
        <v>45841</v>
      </c>
      <c r="F189" s="286">
        <v>47</v>
      </c>
      <c r="G189" s="673" t="s">
        <v>402</v>
      </c>
      <c r="H189" s="673"/>
      <c r="I189" s="673"/>
      <c r="J189" s="673"/>
      <c r="K189" s="184">
        <v>45852</v>
      </c>
      <c r="L189" s="284" t="s">
        <v>696</v>
      </c>
      <c r="M189" s="284"/>
      <c r="N189" s="672"/>
      <c r="O189" s="672"/>
      <c r="P189" s="672"/>
    </row>
    <row r="190" spans="1:16" s="272" customFormat="1" ht="27.6" customHeight="1">
      <c r="A190" s="284">
        <f t="shared" si="3"/>
        <v>59</v>
      </c>
      <c r="B190" s="469" t="s">
        <v>21</v>
      </c>
      <c r="C190" s="182" t="s">
        <v>401</v>
      </c>
      <c r="D190" s="284" t="s">
        <v>239</v>
      </c>
      <c r="E190" s="285">
        <v>45852</v>
      </c>
      <c r="F190" s="286">
        <v>28</v>
      </c>
      <c r="G190" s="673" t="s">
        <v>402</v>
      </c>
      <c r="H190" s="673"/>
      <c r="I190" s="673"/>
      <c r="J190" s="673"/>
      <c r="K190" s="184">
        <v>45858</v>
      </c>
      <c r="L190" s="480" t="s">
        <v>695</v>
      </c>
      <c r="M190" s="284"/>
      <c r="N190" s="672"/>
      <c r="O190" s="672"/>
      <c r="P190" s="672"/>
    </row>
    <row r="191" spans="1:16" s="272" customFormat="1" ht="27.6" customHeight="1">
      <c r="A191" s="284">
        <f t="shared" si="3"/>
        <v>60</v>
      </c>
      <c r="B191" s="469" t="s">
        <v>142</v>
      </c>
      <c r="C191" s="182" t="s">
        <v>454</v>
      </c>
      <c r="D191" s="284" t="s">
        <v>239</v>
      </c>
      <c r="E191" s="285">
        <v>45853</v>
      </c>
      <c r="F191" s="286">
        <v>34.6</v>
      </c>
      <c r="G191" s="673" t="s">
        <v>402</v>
      </c>
      <c r="H191" s="673"/>
      <c r="I191" s="673"/>
      <c r="J191" s="673"/>
      <c r="K191" s="184">
        <v>45861</v>
      </c>
      <c r="L191" s="480" t="s">
        <v>696</v>
      </c>
      <c r="M191" s="284"/>
      <c r="N191" s="672"/>
      <c r="O191" s="672"/>
      <c r="P191" s="672"/>
    </row>
    <row r="192" spans="1:16" s="272" customFormat="1" ht="27.6" customHeight="1">
      <c r="A192" s="284">
        <f t="shared" si="3"/>
        <v>61</v>
      </c>
      <c r="B192" s="469" t="s">
        <v>138</v>
      </c>
      <c r="C192" s="182" t="s">
        <v>454</v>
      </c>
      <c r="D192" s="284" t="s">
        <v>239</v>
      </c>
      <c r="E192" s="285">
        <v>45859</v>
      </c>
      <c r="F192" s="286">
        <v>34.6</v>
      </c>
      <c r="G192" s="673" t="s">
        <v>402</v>
      </c>
      <c r="H192" s="673"/>
      <c r="I192" s="673"/>
      <c r="J192" s="673"/>
      <c r="K192" s="184">
        <v>45869</v>
      </c>
      <c r="L192" s="480" t="s">
        <v>696</v>
      </c>
      <c r="M192" s="284"/>
      <c r="N192" s="672"/>
      <c r="O192" s="672"/>
      <c r="P192" s="672"/>
    </row>
    <row r="193" spans="1:16" s="272" customFormat="1" ht="27.6" customHeight="1">
      <c r="A193" s="284">
        <f t="shared" si="3"/>
        <v>62</v>
      </c>
      <c r="B193" s="469" t="s">
        <v>134</v>
      </c>
      <c r="C193" s="182" t="s">
        <v>401</v>
      </c>
      <c r="D193" s="284" t="s">
        <v>239</v>
      </c>
      <c r="E193" s="285">
        <v>45860</v>
      </c>
      <c r="F193" s="286">
        <v>28</v>
      </c>
      <c r="G193" s="673" t="s">
        <v>402</v>
      </c>
      <c r="H193" s="673"/>
      <c r="I193" s="673"/>
      <c r="J193" s="673"/>
      <c r="K193" s="184">
        <v>45868</v>
      </c>
      <c r="L193" s="480" t="s">
        <v>695</v>
      </c>
      <c r="M193" s="284"/>
      <c r="N193" s="672"/>
      <c r="O193" s="672"/>
      <c r="P193" s="672"/>
    </row>
    <row r="194" spans="1:16" s="272" customFormat="1" ht="27.6" customHeight="1">
      <c r="A194" s="284">
        <f t="shared" si="3"/>
        <v>63</v>
      </c>
      <c r="B194" s="469" t="s">
        <v>130</v>
      </c>
      <c r="C194" s="182" t="s">
        <v>445</v>
      </c>
      <c r="D194" s="284" t="s">
        <v>239</v>
      </c>
      <c r="E194" s="285">
        <v>45859</v>
      </c>
      <c r="F194" s="286">
        <v>29</v>
      </c>
      <c r="G194" s="673" t="s">
        <v>402</v>
      </c>
      <c r="H194" s="673"/>
      <c r="I194" s="673"/>
      <c r="J194" s="673"/>
      <c r="K194" s="184">
        <v>45876</v>
      </c>
      <c r="L194" s="284" t="s">
        <v>694</v>
      </c>
      <c r="M194" s="284"/>
      <c r="N194" s="672"/>
      <c r="O194" s="672"/>
      <c r="P194" s="672"/>
    </row>
    <row r="195" spans="1:16" s="272" customFormat="1" ht="27.6" customHeight="1">
      <c r="A195" s="284">
        <f t="shared" si="3"/>
        <v>64</v>
      </c>
      <c r="B195" s="469" t="s">
        <v>149</v>
      </c>
      <c r="C195" s="182" t="s">
        <v>445</v>
      </c>
      <c r="D195" s="284" t="s">
        <v>239</v>
      </c>
      <c r="E195" s="285">
        <v>45862</v>
      </c>
      <c r="F195" s="286">
        <v>29</v>
      </c>
      <c r="G195" s="673" t="s">
        <v>402</v>
      </c>
      <c r="H195" s="673"/>
      <c r="I195" s="673"/>
      <c r="J195" s="673"/>
      <c r="K195" s="184">
        <v>45875</v>
      </c>
      <c r="L195" s="284" t="s">
        <v>697</v>
      </c>
      <c r="M195" s="284"/>
      <c r="N195" s="674"/>
      <c r="O195" s="674"/>
      <c r="P195" s="674"/>
    </row>
    <row r="196" spans="1:16" s="272" customFormat="1" ht="27.6" customHeight="1">
      <c r="A196" s="284">
        <f t="shared" si="3"/>
        <v>65</v>
      </c>
      <c r="B196" s="469" t="s">
        <v>131</v>
      </c>
      <c r="C196" s="182" t="s">
        <v>445</v>
      </c>
      <c r="D196" s="284" t="s">
        <v>239</v>
      </c>
      <c r="E196" s="285">
        <v>45837</v>
      </c>
      <c r="F196" s="286">
        <v>29</v>
      </c>
      <c r="G196" s="673" t="s">
        <v>402</v>
      </c>
      <c r="H196" s="673"/>
      <c r="I196" s="673"/>
      <c r="J196" s="673"/>
      <c r="K196" s="184">
        <v>45876</v>
      </c>
      <c r="L196" s="480" t="s">
        <v>695</v>
      </c>
      <c r="M196" s="284"/>
      <c r="N196" s="674"/>
      <c r="O196" s="674"/>
      <c r="P196" s="674"/>
    </row>
    <row r="197" spans="1:16" s="430" customFormat="1" ht="27.6" customHeight="1">
      <c r="A197" s="479">
        <f>A196+1</f>
        <v>66</v>
      </c>
      <c r="B197" s="469" t="s">
        <v>19</v>
      </c>
      <c r="C197" s="437" t="s">
        <v>590</v>
      </c>
      <c r="D197" s="479" t="s">
        <v>239</v>
      </c>
      <c r="E197" s="285">
        <v>45875</v>
      </c>
      <c r="F197" s="286">
        <v>54</v>
      </c>
      <c r="G197" s="673" t="s">
        <v>402</v>
      </c>
      <c r="H197" s="673"/>
      <c r="I197" s="673"/>
      <c r="J197" s="673"/>
      <c r="K197" s="184">
        <v>45888</v>
      </c>
      <c r="L197" s="480" t="s">
        <v>696</v>
      </c>
      <c r="M197" s="479"/>
      <c r="N197" s="672"/>
      <c r="O197" s="672"/>
      <c r="P197" s="672"/>
    </row>
    <row r="198" spans="1:16" s="430" customFormat="1" ht="27.6" customHeight="1">
      <c r="A198" s="479">
        <f t="shared" ref="A198:A223" si="4">A197+1</f>
        <v>67</v>
      </c>
      <c r="B198" s="469" t="s">
        <v>139</v>
      </c>
      <c r="C198" s="182" t="s">
        <v>454</v>
      </c>
      <c r="D198" s="479" t="s">
        <v>239</v>
      </c>
      <c r="E198" s="285">
        <v>45876</v>
      </c>
      <c r="F198" s="286">
        <v>34.630000000000003</v>
      </c>
      <c r="G198" s="673" t="s">
        <v>402</v>
      </c>
      <c r="H198" s="673"/>
      <c r="I198" s="673"/>
      <c r="J198" s="673"/>
      <c r="K198" s="184">
        <v>45886</v>
      </c>
      <c r="L198" s="480" t="s">
        <v>695</v>
      </c>
      <c r="M198" s="479"/>
      <c r="N198" s="672"/>
      <c r="O198" s="672"/>
      <c r="P198" s="672"/>
    </row>
    <row r="199" spans="1:16" s="430" customFormat="1" ht="27.6" customHeight="1">
      <c r="A199" s="479">
        <f t="shared" si="4"/>
        <v>68</v>
      </c>
      <c r="B199" s="469" t="s">
        <v>606</v>
      </c>
      <c r="C199" s="182" t="s">
        <v>630</v>
      </c>
      <c r="D199" s="479" t="s">
        <v>239</v>
      </c>
      <c r="E199" s="285">
        <v>45876</v>
      </c>
      <c r="F199" s="286">
        <v>51.6</v>
      </c>
      <c r="G199" s="673" t="s">
        <v>402</v>
      </c>
      <c r="H199" s="673"/>
      <c r="I199" s="673"/>
      <c r="J199" s="673"/>
      <c r="K199" s="184">
        <v>45885</v>
      </c>
      <c r="L199" s="479" t="s">
        <v>693</v>
      </c>
      <c r="M199" s="479"/>
      <c r="N199" s="672"/>
      <c r="O199" s="672"/>
      <c r="P199" s="672"/>
    </row>
    <row r="200" spans="1:16" s="272" customFormat="1" ht="27.6" customHeight="1">
      <c r="A200" s="480">
        <f t="shared" si="4"/>
        <v>69</v>
      </c>
      <c r="B200" s="469" t="s">
        <v>165</v>
      </c>
      <c r="C200" s="182" t="s">
        <v>401</v>
      </c>
      <c r="D200" s="480" t="s">
        <v>239</v>
      </c>
      <c r="E200" s="285">
        <v>45878</v>
      </c>
      <c r="F200" s="286">
        <v>28</v>
      </c>
      <c r="G200" s="673" t="s">
        <v>402</v>
      </c>
      <c r="H200" s="673"/>
      <c r="I200" s="673"/>
      <c r="J200" s="673"/>
      <c r="K200" s="184">
        <v>45891</v>
      </c>
      <c r="L200" s="480" t="s">
        <v>694</v>
      </c>
      <c r="M200" s="480"/>
      <c r="N200" s="672"/>
      <c r="O200" s="672"/>
      <c r="P200" s="672"/>
    </row>
    <row r="201" spans="1:16" s="272" customFormat="1" ht="27.6" customHeight="1">
      <c r="A201" s="493">
        <f t="shared" si="4"/>
        <v>70</v>
      </c>
      <c r="B201" s="469" t="s">
        <v>8</v>
      </c>
      <c r="C201" s="182" t="s">
        <v>453</v>
      </c>
      <c r="D201" s="493" t="s">
        <v>239</v>
      </c>
      <c r="E201" s="285">
        <v>45885</v>
      </c>
      <c r="F201" s="286">
        <v>33</v>
      </c>
      <c r="G201" s="673" t="s">
        <v>402</v>
      </c>
      <c r="H201" s="673"/>
      <c r="I201" s="673"/>
      <c r="J201" s="673"/>
      <c r="K201" s="184">
        <v>45901</v>
      </c>
      <c r="L201" s="493" t="s">
        <v>693</v>
      </c>
      <c r="M201" s="493"/>
      <c r="N201" s="484"/>
      <c r="O201" s="484"/>
      <c r="P201" s="484"/>
    </row>
    <row r="202" spans="1:16" s="272" customFormat="1" ht="27.6" customHeight="1">
      <c r="A202" s="483">
        <f t="shared" si="4"/>
        <v>71</v>
      </c>
      <c r="B202" s="469" t="s">
        <v>150</v>
      </c>
      <c r="C202" s="182" t="s">
        <v>401</v>
      </c>
      <c r="D202" s="483" t="s">
        <v>239</v>
      </c>
      <c r="E202" s="285">
        <v>45887</v>
      </c>
      <c r="F202" s="286">
        <v>28</v>
      </c>
      <c r="G202" s="673" t="s">
        <v>402</v>
      </c>
      <c r="H202" s="673"/>
      <c r="I202" s="673"/>
      <c r="J202" s="673"/>
      <c r="K202" s="184">
        <v>45895</v>
      </c>
      <c r="L202" s="483" t="s">
        <v>695</v>
      </c>
      <c r="M202" s="483"/>
      <c r="N202" s="484"/>
      <c r="O202" s="484"/>
      <c r="P202" s="484"/>
    </row>
    <row r="203" spans="1:16" s="272" customFormat="1" ht="27.6" customHeight="1">
      <c r="A203" s="483">
        <f t="shared" si="4"/>
        <v>72</v>
      </c>
      <c r="B203" s="469" t="s">
        <v>663</v>
      </c>
      <c r="C203" s="182" t="s">
        <v>652</v>
      </c>
      <c r="D203" s="483" t="s">
        <v>239</v>
      </c>
      <c r="E203" s="285">
        <v>45888</v>
      </c>
      <c r="F203" s="286">
        <v>51.6</v>
      </c>
      <c r="G203" s="673" t="s">
        <v>402</v>
      </c>
      <c r="H203" s="673"/>
      <c r="I203" s="673"/>
      <c r="J203" s="673"/>
      <c r="K203" s="184">
        <v>45895</v>
      </c>
      <c r="L203" s="483" t="s">
        <v>693</v>
      </c>
      <c r="M203" s="483"/>
      <c r="N203" s="672"/>
      <c r="O203" s="672"/>
      <c r="P203" s="672"/>
    </row>
    <row r="204" spans="1:16" s="272" customFormat="1" ht="27.6" customHeight="1">
      <c r="A204" s="483">
        <f t="shared" si="4"/>
        <v>73</v>
      </c>
      <c r="B204" s="469" t="s">
        <v>155</v>
      </c>
      <c r="C204" s="182" t="s">
        <v>401</v>
      </c>
      <c r="D204" s="483" t="s">
        <v>239</v>
      </c>
      <c r="E204" s="285">
        <v>45891</v>
      </c>
      <c r="F204" s="286">
        <v>28</v>
      </c>
      <c r="G204" s="673" t="s">
        <v>402</v>
      </c>
      <c r="H204" s="673"/>
      <c r="I204" s="673"/>
      <c r="J204" s="673"/>
      <c r="K204" s="184">
        <v>45895</v>
      </c>
      <c r="L204" s="483" t="s">
        <v>696</v>
      </c>
      <c r="M204" s="483"/>
      <c r="N204" s="672"/>
      <c r="O204" s="672"/>
      <c r="P204" s="672"/>
    </row>
    <row r="205" spans="1:16" s="272" customFormat="1" ht="27.6" customHeight="1">
      <c r="A205" s="545">
        <f t="shared" si="4"/>
        <v>74</v>
      </c>
      <c r="B205" s="469" t="s">
        <v>560</v>
      </c>
      <c r="C205" s="182" t="s">
        <v>401</v>
      </c>
      <c r="D205" s="545" t="s">
        <v>239</v>
      </c>
      <c r="E205" s="285">
        <v>45895</v>
      </c>
      <c r="F205" s="286">
        <v>28</v>
      </c>
      <c r="G205" s="673" t="s">
        <v>402</v>
      </c>
      <c r="H205" s="673"/>
      <c r="I205" s="673"/>
      <c r="J205" s="673"/>
      <c r="K205" s="184">
        <v>45947</v>
      </c>
      <c r="L205" s="545" t="s">
        <v>696</v>
      </c>
      <c r="M205" s="545"/>
      <c r="N205" s="484"/>
      <c r="O205" s="484"/>
      <c r="P205" s="484"/>
    </row>
    <row r="206" spans="1:16" s="272" customFormat="1" ht="27.6" customHeight="1">
      <c r="A206" s="503">
        <f t="shared" si="4"/>
        <v>75</v>
      </c>
      <c r="B206" s="469" t="s">
        <v>119</v>
      </c>
      <c r="C206" s="182" t="s">
        <v>454</v>
      </c>
      <c r="D206" s="503" t="s">
        <v>239</v>
      </c>
      <c r="E206" s="285">
        <v>45900</v>
      </c>
      <c r="F206" s="286">
        <v>35</v>
      </c>
      <c r="G206" s="673" t="s">
        <v>402</v>
      </c>
      <c r="H206" s="673"/>
      <c r="I206" s="673"/>
      <c r="J206" s="673"/>
      <c r="K206" s="184">
        <v>45910</v>
      </c>
      <c r="L206" s="503" t="s">
        <v>695</v>
      </c>
      <c r="M206" s="503"/>
      <c r="N206" s="484"/>
      <c r="O206" s="484"/>
      <c r="P206" s="484"/>
    </row>
    <row r="207" spans="1:16" s="272" customFormat="1" ht="27.6" customHeight="1">
      <c r="A207" s="504">
        <f t="shared" si="4"/>
        <v>76</v>
      </c>
      <c r="B207" s="469" t="s">
        <v>608</v>
      </c>
      <c r="C207" s="182" t="s">
        <v>704</v>
      </c>
      <c r="D207" s="504" t="s">
        <v>239</v>
      </c>
      <c r="E207" s="285">
        <v>45901</v>
      </c>
      <c r="F207" s="286">
        <v>63</v>
      </c>
      <c r="G207" s="673" t="s">
        <v>402</v>
      </c>
      <c r="H207" s="673"/>
      <c r="I207" s="673"/>
      <c r="J207" s="673"/>
      <c r="K207" s="184">
        <v>45912</v>
      </c>
      <c r="L207" s="504" t="s">
        <v>696</v>
      </c>
      <c r="M207" s="504"/>
      <c r="N207" s="484"/>
      <c r="O207" s="484"/>
      <c r="P207" s="484"/>
    </row>
    <row r="208" spans="1:16" s="272" customFormat="1" ht="27.6" customHeight="1">
      <c r="A208" s="501">
        <f t="shared" si="4"/>
        <v>77</v>
      </c>
      <c r="B208" s="469" t="s">
        <v>164</v>
      </c>
      <c r="C208" s="182" t="s">
        <v>401</v>
      </c>
      <c r="D208" s="501" t="s">
        <v>239</v>
      </c>
      <c r="E208" s="285">
        <v>45903</v>
      </c>
      <c r="F208" s="286">
        <v>27.9</v>
      </c>
      <c r="G208" s="673" t="s">
        <v>402</v>
      </c>
      <c r="H208" s="673"/>
      <c r="I208" s="673"/>
      <c r="J208" s="673"/>
      <c r="K208" s="184">
        <v>45907</v>
      </c>
      <c r="L208" s="501" t="s">
        <v>693</v>
      </c>
      <c r="M208" s="501"/>
      <c r="N208" s="484"/>
      <c r="O208" s="484"/>
      <c r="P208" s="484"/>
    </row>
    <row r="209" spans="1:16" s="272" customFormat="1" ht="43.2" customHeight="1">
      <c r="A209" s="518">
        <f t="shared" si="4"/>
        <v>78</v>
      </c>
      <c r="B209" s="469" t="s">
        <v>654</v>
      </c>
      <c r="C209" s="182" t="s">
        <v>477</v>
      </c>
      <c r="D209" s="518" t="s">
        <v>239</v>
      </c>
      <c r="E209" s="285">
        <v>45905</v>
      </c>
      <c r="F209" s="286">
        <v>45</v>
      </c>
      <c r="G209" s="673" t="s">
        <v>402</v>
      </c>
      <c r="H209" s="673"/>
      <c r="I209" s="673"/>
      <c r="J209" s="673"/>
      <c r="K209" s="184">
        <v>45933</v>
      </c>
      <c r="L209" s="518" t="s">
        <v>694</v>
      </c>
      <c r="M209" s="518"/>
      <c r="N209" s="677"/>
      <c r="O209" s="678"/>
      <c r="P209" s="678"/>
    </row>
    <row r="210" spans="1:16" s="430" customFormat="1" ht="34.799999999999997" customHeight="1">
      <c r="A210" s="482">
        <f t="shared" si="4"/>
        <v>79</v>
      </c>
      <c r="B210" s="468" t="s">
        <v>163</v>
      </c>
      <c r="C210" s="488" t="s">
        <v>678</v>
      </c>
      <c r="D210" s="482" t="s">
        <v>239</v>
      </c>
      <c r="E210" s="429">
        <v>45908</v>
      </c>
      <c r="F210" s="428">
        <v>33</v>
      </c>
      <c r="G210" s="681" t="s">
        <v>710</v>
      </c>
      <c r="H210" s="682"/>
      <c r="I210" s="682"/>
      <c r="J210" s="683"/>
      <c r="K210" s="458"/>
      <c r="L210" s="482" t="s">
        <v>693</v>
      </c>
      <c r="M210" s="482"/>
      <c r="N210" s="675"/>
      <c r="O210" s="676"/>
      <c r="P210" s="676"/>
    </row>
    <row r="211" spans="1:16" s="272" customFormat="1" ht="27.6" customHeight="1">
      <c r="A211" s="506">
        <f t="shared" si="4"/>
        <v>80</v>
      </c>
      <c r="B211" s="469" t="s">
        <v>40</v>
      </c>
      <c r="C211" s="182" t="s">
        <v>445</v>
      </c>
      <c r="D211" s="506" t="s">
        <v>239</v>
      </c>
      <c r="E211" s="285">
        <v>45909</v>
      </c>
      <c r="F211" s="286">
        <v>29</v>
      </c>
      <c r="G211" s="673" t="s">
        <v>402</v>
      </c>
      <c r="H211" s="673"/>
      <c r="I211" s="673"/>
      <c r="J211" s="673"/>
      <c r="K211" s="184">
        <v>45913</v>
      </c>
      <c r="L211" s="506" t="s">
        <v>693</v>
      </c>
      <c r="M211" s="506"/>
      <c r="N211" s="484"/>
      <c r="O211" s="484"/>
      <c r="P211" s="484"/>
    </row>
    <row r="212" spans="1:16" s="272" customFormat="1" ht="27.6" customHeight="1">
      <c r="A212" s="518">
        <f t="shared" si="4"/>
        <v>81</v>
      </c>
      <c r="B212" s="469" t="s">
        <v>154</v>
      </c>
      <c r="C212" s="182" t="s">
        <v>453</v>
      </c>
      <c r="D212" s="518" t="s">
        <v>239</v>
      </c>
      <c r="E212" s="285">
        <v>45909</v>
      </c>
      <c r="F212" s="286">
        <v>33.299999999999997</v>
      </c>
      <c r="G212" s="673" t="s">
        <v>402</v>
      </c>
      <c r="H212" s="673"/>
      <c r="I212" s="673"/>
      <c r="J212" s="673"/>
      <c r="K212" s="184">
        <v>45930</v>
      </c>
      <c r="L212" s="518" t="s">
        <v>705</v>
      </c>
      <c r="M212" s="518"/>
      <c r="N212" s="484"/>
      <c r="O212" s="484"/>
      <c r="P212" s="484"/>
    </row>
    <row r="213" spans="1:16" s="272" customFormat="1" ht="27.6" customHeight="1">
      <c r="A213" s="512">
        <f t="shared" si="4"/>
        <v>82</v>
      </c>
      <c r="B213" s="469" t="s">
        <v>118</v>
      </c>
      <c r="C213" s="182" t="s">
        <v>453</v>
      </c>
      <c r="D213" s="512" t="s">
        <v>239</v>
      </c>
      <c r="E213" s="285">
        <v>45912</v>
      </c>
      <c r="F213" s="286">
        <v>33.299999999999997</v>
      </c>
      <c r="G213" s="673" t="s">
        <v>402</v>
      </c>
      <c r="H213" s="673"/>
      <c r="I213" s="673"/>
      <c r="J213" s="673"/>
      <c r="K213" s="184">
        <v>45922</v>
      </c>
      <c r="L213" s="512" t="s">
        <v>708</v>
      </c>
      <c r="M213" s="512"/>
      <c r="N213" s="484"/>
      <c r="O213" s="484"/>
      <c r="P213" s="484"/>
    </row>
    <row r="214" spans="1:16" s="272" customFormat="1" ht="27.6" customHeight="1">
      <c r="A214" s="514">
        <f t="shared" si="4"/>
        <v>83</v>
      </c>
      <c r="B214" s="469" t="s">
        <v>563</v>
      </c>
      <c r="C214" s="182" t="s">
        <v>652</v>
      </c>
      <c r="D214" s="514" t="s">
        <v>239</v>
      </c>
      <c r="E214" s="285">
        <v>45914</v>
      </c>
      <c r="F214" s="286">
        <v>51.7</v>
      </c>
      <c r="G214" s="673" t="s">
        <v>402</v>
      </c>
      <c r="H214" s="673"/>
      <c r="I214" s="673"/>
      <c r="J214" s="673"/>
      <c r="K214" s="184">
        <v>45925</v>
      </c>
      <c r="L214" s="514" t="s">
        <v>696</v>
      </c>
      <c r="M214" s="514"/>
      <c r="N214" s="484"/>
      <c r="O214" s="484"/>
      <c r="P214" s="484"/>
    </row>
    <row r="215" spans="1:16" s="272" customFormat="1" ht="34.799999999999997" customHeight="1">
      <c r="A215" s="513">
        <f t="shared" si="4"/>
        <v>84</v>
      </c>
      <c r="B215" s="469" t="s">
        <v>689</v>
      </c>
      <c r="C215" s="182" t="s">
        <v>599</v>
      </c>
      <c r="D215" s="513" t="s">
        <v>239</v>
      </c>
      <c r="E215" s="285">
        <v>45916</v>
      </c>
      <c r="F215" s="286">
        <v>60</v>
      </c>
      <c r="G215" s="673" t="s">
        <v>402</v>
      </c>
      <c r="H215" s="673"/>
      <c r="I215" s="673"/>
      <c r="J215" s="673"/>
      <c r="K215" s="184">
        <v>45923</v>
      </c>
      <c r="L215" s="513" t="s">
        <v>693</v>
      </c>
      <c r="M215" s="513"/>
      <c r="N215" s="677"/>
      <c r="O215" s="678"/>
      <c r="P215" s="678"/>
    </row>
    <row r="216" spans="1:16" s="272" customFormat="1" ht="34.799999999999997" customHeight="1">
      <c r="A216" s="518">
        <f t="shared" si="4"/>
        <v>85</v>
      </c>
      <c r="B216" s="469" t="s">
        <v>117</v>
      </c>
      <c r="C216" s="182" t="s">
        <v>449</v>
      </c>
      <c r="D216" s="518" t="s">
        <v>239</v>
      </c>
      <c r="E216" s="285">
        <v>45922</v>
      </c>
      <c r="F216" s="286">
        <v>27</v>
      </c>
      <c r="G216" s="673" t="s">
        <v>402</v>
      </c>
      <c r="H216" s="673"/>
      <c r="I216" s="673"/>
      <c r="J216" s="673"/>
      <c r="K216" s="184">
        <v>45930</v>
      </c>
      <c r="L216" s="518" t="s">
        <v>708</v>
      </c>
      <c r="M216" s="518"/>
      <c r="N216" s="677"/>
      <c r="O216" s="678"/>
      <c r="P216" s="678"/>
    </row>
    <row r="217" spans="1:16" s="272" customFormat="1" ht="34.799999999999997" customHeight="1">
      <c r="A217" s="518">
        <f t="shared" si="4"/>
        <v>86</v>
      </c>
      <c r="B217" s="469" t="s">
        <v>674</v>
      </c>
      <c r="C217" s="182" t="s">
        <v>675</v>
      </c>
      <c r="D217" s="518" t="s">
        <v>239</v>
      </c>
      <c r="E217" s="285">
        <v>45925</v>
      </c>
      <c r="F217" s="286">
        <v>50</v>
      </c>
      <c r="G217" s="673" t="s">
        <v>402</v>
      </c>
      <c r="H217" s="673"/>
      <c r="I217" s="673"/>
      <c r="J217" s="673"/>
      <c r="K217" s="184">
        <v>45931</v>
      </c>
      <c r="L217" s="518" t="s">
        <v>693</v>
      </c>
      <c r="M217" s="518"/>
      <c r="N217" s="677"/>
      <c r="O217" s="678"/>
      <c r="P217" s="678"/>
    </row>
    <row r="218" spans="1:16" s="272" customFormat="1" ht="34.799999999999997" customHeight="1">
      <c r="A218" s="536">
        <f t="shared" si="4"/>
        <v>87</v>
      </c>
      <c r="B218" s="469" t="s">
        <v>173</v>
      </c>
      <c r="C218" s="182" t="s">
        <v>449</v>
      </c>
      <c r="D218" s="536" t="s">
        <v>239</v>
      </c>
      <c r="E218" s="285">
        <v>45928</v>
      </c>
      <c r="F218" s="286">
        <v>27</v>
      </c>
      <c r="G218" s="673" t="s">
        <v>402</v>
      </c>
      <c r="H218" s="673"/>
      <c r="I218" s="673"/>
      <c r="J218" s="673"/>
      <c r="K218" s="184">
        <v>45935</v>
      </c>
      <c r="L218" s="536" t="s">
        <v>696</v>
      </c>
      <c r="M218" s="536"/>
      <c r="N218" s="677"/>
      <c r="O218" s="678"/>
      <c r="P218" s="678"/>
    </row>
    <row r="219" spans="1:16" s="272" customFormat="1" ht="34.799999999999997" customHeight="1">
      <c r="A219" s="545">
        <f t="shared" si="4"/>
        <v>88</v>
      </c>
      <c r="B219" s="469" t="s">
        <v>698</v>
      </c>
      <c r="C219" s="182" t="s">
        <v>699</v>
      </c>
      <c r="D219" s="545" t="s">
        <v>239</v>
      </c>
      <c r="E219" s="285">
        <v>45929</v>
      </c>
      <c r="F219" s="286">
        <v>60</v>
      </c>
      <c r="G219" s="673" t="s">
        <v>402</v>
      </c>
      <c r="H219" s="673"/>
      <c r="I219" s="673"/>
      <c r="J219" s="673"/>
      <c r="K219" s="184">
        <v>45947</v>
      </c>
      <c r="L219" s="545" t="s">
        <v>705</v>
      </c>
      <c r="M219" s="545"/>
      <c r="N219" s="677"/>
      <c r="O219" s="678"/>
      <c r="P219" s="678"/>
    </row>
    <row r="220" spans="1:16" s="272" customFormat="1" ht="34.799999999999997" customHeight="1">
      <c r="A220" s="545">
        <f t="shared" si="4"/>
        <v>89</v>
      </c>
      <c r="B220" s="469" t="s">
        <v>598</v>
      </c>
      <c r="C220" s="182" t="s">
        <v>599</v>
      </c>
      <c r="D220" s="545" t="s">
        <v>239</v>
      </c>
      <c r="E220" s="285">
        <v>45934</v>
      </c>
      <c r="F220" s="286">
        <v>60</v>
      </c>
      <c r="G220" s="673" t="s">
        <v>402</v>
      </c>
      <c r="H220" s="673"/>
      <c r="I220" s="673"/>
      <c r="J220" s="673"/>
      <c r="K220" s="184">
        <v>45947</v>
      </c>
      <c r="L220" s="545" t="s">
        <v>708</v>
      </c>
      <c r="M220" s="545"/>
      <c r="N220" s="677"/>
      <c r="O220" s="678"/>
      <c r="P220" s="678"/>
    </row>
    <row r="221" spans="1:16" s="430" customFormat="1" ht="34.799999999999997" customHeight="1">
      <c r="A221" s="482">
        <f t="shared" si="4"/>
        <v>90</v>
      </c>
      <c r="B221" s="468" t="s">
        <v>667</v>
      </c>
      <c r="C221" s="488" t="s">
        <v>116</v>
      </c>
      <c r="D221" s="482" t="s">
        <v>239</v>
      </c>
      <c r="E221" s="429">
        <v>45946</v>
      </c>
      <c r="F221" s="428">
        <v>89</v>
      </c>
      <c r="G221" s="713" t="s">
        <v>806</v>
      </c>
      <c r="H221" s="714"/>
      <c r="I221" s="714"/>
      <c r="J221" s="714"/>
      <c r="K221" s="458"/>
      <c r="L221" s="482" t="s">
        <v>708</v>
      </c>
      <c r="M221" s="482">
        <v>33</v>
      </c>
      <c r="N221" s="675"/>
      <c r="O221" s="676"/>
      <c r="P221" s="676"/>
    </row>
    <row r="222" spans="1:16" s="430" customFormat="1" ht="34.799999999999997" customHeight="1">
      <c r="A222" s="482">
        <f t="shared" si="4"/>
        <v>91</v>
      </c>
      <c r="B222" s="468" t="s">
        <v>672</v>
      </c>
      <c r="C222" s="488" t="s">
        <v>116</v>
      </c>
      <c r="D222" s="482" t="s">
        <v>239</v>
      </c>
      <c r="E222" s="429">
        <v>45946</v>
      </c>
      <c r="F222" s="428">
        <v>89</v>
      </c>
      <c r="G222" s="713" t="s">
        <v>807</v>
      </c>
      <c r="H222" s="714"/>
      <c r="I222" s="714"/>
      <c r="J222" s="714"/>
      <c r="K222" s="458"/>
      <c r="L222" s="482" t="s">
        <v>705</v>
      </c>
      <c r="M222" s="482">
        <v>27</v>
      </c>
      <c r="N222" s="675"/>
      <c r="O222" s="676"/>
      <c r="P222" s="676"/>
    </row>
    <row r="223" spans="1:16" s="272" customFormat="1" ht="34.799999999999997" customHeight="1">
      <c r="A223" s="606">
        <f t="shared" si="4"/>
        <v>92</v>
      </c>
      <c r="B223" s="469" t="s">
        <v>562</v>
      </c>
      <c r="C223" s="182" t="s">
        <v>401</v>
      </c>
      <c r="D223" s="606" t="s">
        <v>239</v>
      </c>
      <c r="E223" s="285">
        <v>45948</v>
      </c>
      <c r="F223" s="286">
        <v>28</v>
      </c>
      <c r="G223" s="673" t="s">
        <v>402</v>
      </c>
      <c r="H223" s="673"/>
      <c r="I223" s="673"/>
      <c r="J223" s="673"/>
      <c r="K223" s="184">
        <v>45957</v>
      </c>
      <c r="L223" s="606" t="s">
        <v>696</v>
      </c>
      <c r="M223" s="606">
        <v>31</v>
      </c>
      <c r="N223" s="677"/>
      <c r="O223" s="678"/>
      <c r="P223" s="678"/>
    </row>
    <row r="224" spans="1:16" s="2" customFormat="1" ht="21" customHeight="1" thickBot="1">
      <c r="A224" s="45"/>
      <c r="B224" s="151"/>
      <c r="F224" s="152"/>
      <c r="G224" s="724"/>
      <c r="H224" s="724"/>
      <c r="I224" s="724"/>
      <c r="J224" s="724"/>
      <c r="N224" s="724"/>
      <c r="O224" s="724"/>
      <c r="P224" s="724"/>
    </row>
    <row r="225" spans="1:16" ht="21" customHeight="1" thickBot="1">
      <c r="A225" s="848" t="s">
        <v>104</v>
      </c>
      <c r="B225" s="849"/>
      <c r="C225" s="849"/>
      <c r="D225" s="849"/>
      <c r="E225" s="849"/>
      <c r="F225" s="849"/>
      <c r="G225" s="849"/>
      <c r="H225" s="849"/>
      <c r="I225" s="849"/>
      <c r="J225" s="849"/>
      <c r="K225" s="850"/>
      <c r="L225" s="153"/>
      <c r="M225" s="153"/>
      <c r="N225" s="153"/>
      <c r="O225" s="153"/>
      <c r="P225" s="153"/>
    </row>
    <row r="226" spans="1:16" ht="27" customHeight="1">
      <c r="A226" s="833" t="s">
        <v>394</v>
      </c>
      <c r="B226" s="834" t="s">
        <v>110</v>
      </c>
      <c r="C226" s="834" t="s">
        <v>404</v>
      </c>
      <c r="D226" s="835" t="s">
        <v>112</v>
      </c>
      <c r="E226" s="835"/>
      <c r="F226" s="835"/>
      <c r="G226" s="835"/>
      <c r="H226" s="834" t="s">
        <v>398</v>
      </c>
      <c r="I226" s="834" t="s">
        <v>399</v>
      </c>
      <c r="J226" s="835" t="s">
        <v>113</v>
      </c>
      <c r="K226" s="836"/>
      <c r="L226" s="153"/>
      <c r="M226" s="153"/>
      <c r="N226" s="153"/>
      <c r="O226" s="153"/>
      <c r="P226" s="153"/>
    </row>
    <row r="227" spans="1:16" s="153" customFormat="1" ht="27.6" customHeight="1">
      <c r="A227" s="837">
        <v>1</v>
      </c>
      <c r="B227" s="150" t="s">
        <v>712</v>
      </c>
      <c r="C227" s="89">
        <v>1.1060000000000001</v>
      </c>
      <c r="D227" s="673" t="s">
        <v>402</v>
      </c>
      <c r="E227" s="673"/>
      <c r="F227" s="673"/>
      <c r="G227" s="673"/>
      <c r="H227" s="47" t="s">
        <v>713</v>
      </c>
      <c r="I227" s="607"/>
      <c r="J227" s="684"/>
      <c r="K227" s="838"/>
    </row>
    <row r="228" spans="1:16" s="153" customFormat="1" ht="30" customHeight="1">
      <c r="A228" s="837">
        <v>2</v>
      </c>
      <c r="B228" s="150" t="s">
        <v>715</v>
      </c>
      <c r="C228" s="89">
        <v>2.4729999999999999</v>
      </c>
      <c r="D228" s="673" t="s">
        <v>402</v>
      </c>
      <c r="E228" s="673"/>
      <c r="F228" s="673"/>
      <c r="G228" s="673"/>
      <c r="H228" s="47" t="s">
        <v>713</v>
      </c>
      <c r="I228" s="607"/>
      <c r="J228" s="684"/>
      <c r="K228" s="838"/>
    </row>
    <row r="229" spans="1:16" s="153" customFormat="1" ht="35.4" customHeight="1">
      <c r="A229" s="837">
        <v>3</v>
      </c>
      <c r="B229" s="150" t="s">
        <v>718</v>
      </c>
      <c r="C229" s="89">
        <v>2.4260000000000002</v>
      </c>
      <c r="D229" s="832" t="s">
        <v>788</v>
      </c>
      <c r="E229" s="832"/>
      <c r="F229" s="832"/>
      <c r="G229" s="832"/>
      <c r="H229" s="47" t="s">
        <v>713</v>
      </c>
      <c r="I229" s="607"/>
      <c r="J229" s="831"/>
      <c r="K229" s="839"/>
    </row>
    <row r="230" spans="1:16" s="153" customFormat="1" ht="35.4" customHeight="1">
      <c r="A230" s="837">
        <v>4</v>
      </c>
      <c r="B230" s="150" t="s">
        <v>789</v>
      </c>
      <c r="C230" s="89">
        <v>4.4800000000000004</v>
      </c>
      <c r="D230" s="832" t="s">
        <v>788</v>
      </c>
      <c r="E230" s="832"/>
      <c r="F230" s="832"/>
      <c r="G230" s="832"/>
      <c r="H230" s="47" t="s">
        <v>713</v>
      </c>
      <c r="I230" s="607"/>
      <c r="J230" s="831" t="s">
        <v>817</v>
      </c>
      <c r="K230" s="839"/>
    </row>
    <row r="231" spans="1:16" s="153" customFormat="1" ht="35.4" customHeight="1" thickBot="1">
      <c r="A231" s="840">
        <v>5</v>
      </c>
      <c r="B231" s="841" t="s">
        <v>811</v>
      </c>
      <c r="C231" s="842">
        <v>1.98</v>
      </c>
      <c r="D231" s="843" t="s">
        <v>816</v>
      </c>
      <c r="E231" s="843"/>
      <c r="F231" s="843"/>
      <c r="G231" s="843"/>
      <c r="H231" s="844" t="s">
        <v>713</v>
      </c>
      <c r="I231" s="845">
        <v>50</v>
      </c>
      <c r="J231" s="846"/>
      <c r="K231" s="847"/>
    </row>
    <row r="232" spans="1:16" ht="21" customHeight="1"/>
    <row r="233" spans="1:16" ht="21" customHeight="1"/>
    <row r="234" spans="1:16" ht="21" customHeight="1">
      <c r="A234" s="710" t="s">
        <v>405</v>
      </c>
      <c r="B234" s="711"/>
      <c r="C234" s="711"/>
      <c r="D234" s="711"/>
      <c r="E234" s="711"/>
      <c r="F234" s="711"/>
      <c r="G234" s="711"/>
      <c r="H234" s="711"/>
      <c r="I234" s="711"/>
      <c r="J234" s="712"/>
    </row>
    <row r="235" spans="1:16" ht="28.95" customHeight="1" thickBot="1">
      <c r="A235" s="162" t="s">
        <v>394</v>
      </c>
      <c r="B235" s="162" t="s">
        <v>110</v>
      </c>
      <c r="C235" s="162" t="s">
        <v>404</v>
      </c>
      <c r="D235" s="718" t="s">
        <v>112</v>
      </c>
      <c r="E235" s="719"/>
      <c r="F235" s="719"/>
      <c r="G235" s="720"/>
      <c r="H235" s="162" t="s">
        <v>398</v>
      </c>
      <c r="I235" s="162" t="s">
        <v>399</v>
      </c>
      <c r="J235" s="162" t="s">
        <v>113</v>
      </c>
      <c r="K235" s="153"/>
      <c r="L235" s="153"/>
      <c r="M235" s="153"/>
      <c r="N235" s="153"/>
      <c r="O235" s="153"/>
      <c r="P235" s="153"/>
    </row>
    <row r="236" spans="1:16" ht="21" customHeight="1">
      <c r="A236" s="43"/>
      <c r="B236" s="150"/>
      <c r="C236" s="89"/>
      <c r="D236" s="721"/>
      <c r="E236" s="722"/>
      <c r="F236" s="722"/>
      <c r="G236" s="723"/>
      <c r="H236" s="47"/>
      <c r="I236" s="43"/>
      <c r="J236" s="154"/>
    </row>
    <row r="237" spans="1:16" ht="21" customHeight="1">
      <c r="A237" s="43"/>
      <c r="B237" s="150"/>
      <c r="C237" s="89"/>
      <c r="D237" s="715"/>
      <c r="E237" s="716"/>
      <c r="F237" s="716"/>
      <c r="G237" s="717"/>
      <c r="H237" s="47"/>
      <c r="I237" s="43"/>
      <c r="J237" s="154"/>
    </row>
    <row r="238" spans="1:16" ht="21" customHeight="1">
      <c r="A238" s="43"/>
      <c r="B238" s="150"/>
      <c r="C238" s="89"/>
      <c r="D238" s="715"/>
      <c r="E238" s="716"/>
      <c r="F238" s="716"/>
      <c r="G238" s="717"/>
      <c r="H238" s="47"/>
      <c r="I238" s="43"/>
      <c r="J238" s="154"/>
    </row>
    <row r="239" spans="1:16" ht="21" customHeight="1">
      <c r="A239" s="43"/>
      <c r="B239" s="155"/>
      <c r="C239" s="156"/>
      <c r="D239" s="715"/>
      <c r="E239" s="716"/>
      <c r="F239" s="716"/>
      <c r="G239" s="717"/>
      <c r="H239" s="157"/>
      <c r="I239" s="90"/>
      <c r="J239" s="158"/>
    </row>
  </sheetData>
  <autoFilter ref="A131:P214">
    <filterColumn colId="6" showButton="0"/>
    <filterColumn colId="7" showButton="0"/>
    <filterColumn colId="8" showButton="0"/>
    <filterColumn colId="13" showButton="0"/>
    <filterColumn colId="14" showButton="0"/>
  </autoFilter>
  <mergeCells count="404"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G169:J169"/>
    <mergeCell ref="N170:P170"/>
    <mergeCell ref="N163:P163"/>
    <mergeCell ref="N166:P166"/>
    <mergeCell ref="G164:J164"/>
    <mergeCell ref="G163:J163"/>
    <mergeCell ref="N164:P164"/>
    <mergeCell ref="G161:J161"/>
    <mergeCell ref="N156:P156"/>
    <mergeCell ref="N157:P157"/>
    <mergeCell ref="N168:P168"/>
    <mergeCell ref="G166:J166"/>
    <mergeCell ref="G158:J158"/>
    <mergeCell ref="G159:J159"/>
    <mergeCell ref="G162:J162"/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  <mergeCell ref="N224:P224"/>
    <mergeCell ref="G224:J224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N195:P195"/>
    <mergeCell ref="N186:P186"/>
    <mergeCell ref="N184:P184"/>
    <mergeCell ref="N182:P182"/>
    <mergeCell ref="D239:G239"/>
    <mergeCell ref="D226:G226"/>
    <mergeCell ref="D227:G227"/>
    <mergeCell ref="D228:G228"/>
    <mergeCell ref="D229:G229"/>
    <mergeCell ref="D230:G230"/>
    <mergeCell ref="D235:G235"/>
    <mergeCell ref="D236:G236"/>
    <mergeCell ref="D237:G237"/>
    <mergeCell ref="D238:G238"/>
    <mergeCell ref="A234:J234"/>
    <mergeCell ref="D231:G231"/>
    <mergeCell ref="J231:K231"/>
    <mergeCell ref="J230:K230"/>
    <mergeCell ref="J229:K229"/>
    <mergeCell ref="J228:K228"/>
    <mergeCell ref="J227:K227"/>
    <mergeCell ref="J226:K226"/>
    <mergeCell ref="G181:J181"/>
    <mergeCell ref="G190:J190"/>
    <mergeCell ref="G214:J214"/>
    <mergeCell ref="G215:J215"/>
    <mergeCell ref="G176:J176"/>
    <mergeCell ref="G216:J216"/>
    <mergeCell ref="G200:J200"/>
    <mergeCell ref="G218:J218"/>
    <mergeCell ref="G220:J220"/>
    <mergeCell ref="G182:J182"/>
    <mergeCell ref="G221:J221"/>
    <mergeCell ref="G223:J223"/>
    <mergeCell ref="G183:J183"/>
    <mergeCell ref="G222:J222"/>
    <mergeCell ref="G191:J191"/>
    <mergeCell ref="G180:J180"/>
    <mergeCell ref="G186:J186"/>
    <mergeCell ref="G184:J184"/>
    <mergeCell ref="A225:K225"/>
    <mergeCell ref="N42:P42"/>
    <mergeCell ref="N37:P37"/>
    <mergeCell ref="G30:J30"/>
    <mergeCell ref="G35:J35"/>
    <mergeCell ref="N35:P35"/>
    <mergeCell ref="G23:J23"/>
    <mergeCell ref="G207:J207"/>
    <mergeCell ref="G208:J208"/>
    <mergeCell ref="G198:J198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M8:N8"/>
    <mergeCell ref="M9:N9"/>
    <mergeCell ref="M10:N10"/>
    <mergeCell ref="N16:P16"/>
    <mergeCell ref="N17:P17"/>
    <mergeCell ref="N19:P19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N36:P36"/>
    <mergeCell ref="G37:J37"/>
    <mergeCell ref="G21:J21"/>
    <mergeCell ref="G25:J25"/>
    <mergeCell ref="N21:P21"/>
    <mergeCell ref="N22:P22"/>
    <mergeCell ref="N51:P51"/>
    <mergeCell ref="G46:J46"/>
    <mergeCell ref="G47:J47"/>
    <mergeCell ref="G45:J45"/>
    <mergeCell ref="G44:J44"/>
    <mergeCell ref="G51:J51"/>
    <mergeCell ref="N52:P52"/>
    <mergeCell ref="N57:P5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G98:J98"/>
    <mergeCell ref="G86:J86"/>
    <mergeCell ref="G99:J99"/>
    <mergeCell ref="G100:J100"/>
    <mergeCell ref="G97:J97"/>
    <mergeCell ref="G84:J84"/>
    <mergeCell ref="G83:J83"/>
    <mergeCell ref="G96:J96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126:J126"/>
    <mergeCell ref="G127:J127"/>
    <mergeCell ref="G124:J124"/>
    <mergeCell ref="N85:P85"/>
    <mergeCell ref="N95:P95"/>
    <mergeCell ref="G88:J88"/>
    <mergeCell ref="G89:J89"/>
    <mergeCell ref="G108:J108"/>
    <mergeCell ref="G114:J114"/>
    <mergeCell ref="G115:J115"/>
    <mergeCell ref="G117:J117"/>
    <mergeCell ref="G111:J111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G122:J122"/>
    <mergeCell ref="G113:J113"/>
    <mergeCell ref="G102:J102"/>
    <mergeCell ref="G103:J103"/>
    <mergeCell ref="G101:J101"/>
    <mergeCell ref="G104:J104"/>
    <mergeCell ref="G105:J105"/>
    <mergeCell ref="G106:J106"/>
    <mergeCell ref="G107:J107"/>
    <mergeCell ref="G95:J95"/>
    <mergeCell ref="G85:J85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80:J80"/>
    <mergeCell ref="N82:P82"/>
    <mergeCell ref="N70:P70"/>
    <mergeCell ref="N72:P72"/>
    <mergeCell ref="N71:P71"/>
    <mergeCell ref="G81:J81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134:P134"/>
    <mergeCell ref="G133:J133"/>
    <mergeCell ref="N136:P136"/>
    <mergeCell ref="N133:P133"/>
    <mergeCell ref="N137:P137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G136:J136"/>
    <mergeCell ref="G134:J134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N175:P175"/>
    <mergeCell ref="N180:P180"/>
    <mergeCell ref="N183:P183"/>
    <mergeCell ref="N177:P177"/>
    <mergeCell ref="N174:P174"/>
    <mergeCell ref="N209:P209"/>
    <mergeCell ref="N210:P210"/>
    <mergeCell ref="G213:J213"/>
    <mergeCell ref="G210:J210"/>
    <mergeCell ref="G209:J209"/>
    <mergeCell ref="N190:P190"/>
    <mergeCell ref="G188:J188"/>
    <mergeCell ref="N188:P188"/>
    <mergeCell ref="G187:J187"/>
    <mergeCell ref="N187:P187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N198:P198"/>
    <mergeCell ref="G196:J196"/>
    <mergeCell ref="N196:P196"/>
    <mergeCell ref="G195:J195"/>
    <mergeCell ref="N223:P223"/>
    <mergeCell ref="N220:P220"/>
    <mergeCell ref="N218:P218"/>
    <mergeCell ref="G219:J219"/>
    <mergeCell ref="N219:P219"/>
    <mergeCell ref="G217:J217"/>
    <mergeCell ref="N217:P217"/>
    <mergeCell ref="N216:P216"/>
    <mergeCell ref="N215:P215"/>
    <mergeCell ref="N221:P221"/>
    <mergeCell ref="N222:P222"/>
  </mergeCells>
  <phoneticPr fontId="93" type="noConversion"/>
  <conditionalFormatting sqref="B13:B37 B40:B50">
    <cfRule type="duplicateValues" dxfId="39" priority="106"/>
  </conditionalFormatting>
  <conditionalFormatting sqref="B51:B70">
    <cfRule type="duplicateValues" dxfId="38" priority="108"/>
  </conditionalFormatting>
  <conditionalFormatting sqref="B71:B128">
    <cfRule type="duplicateValues" dxfId="37" priority="110"/>
  </conditionalFormatting>
  <conditionalFormatting sqref="B129">
    <cfRule type="duplicateValues" dxfId="36" priority="47"/>
  </conditionalFormatting>
  <conditionalFormatting sqref="B227:B229">
    <cfRule type="duplicateValues" dxfId="35" priority="102" stopIfTrue="1"/>
    <cfRule type="duplicateValues" dxfId="34" priority="103" stopIfTrue="1"/>
  </conditionalFormatting>
  <conditionalFormatting sqref="B236:B238">
    <cfRule type="duplicateValues" dxfId="33" priority="98" stopIfTrue="1"/>
    <cfRule type="duplicateValues" dxfId="32" priority="99" stopIfTrue="1"/>
  </conditionalFormatting>
  <conditionalFormatting sqref="B239">
    <cfRule type="duplicateValues" dxfId="31" priority="100" stopIfTrue="1"/>
    <cfRule type="duplicateValues" dxfId="30" priority="101" stopIfTrue="1"/>
  </conditionalFormatting>
  <conditionalFormatting sqref="D6">
    <cfRule type="cellIs" dxfId="29" priority="52" stopIfTrue="1" operator="greaterThan">
      <formula>600</formula>
    </cfRule>
  </conditionalFormatting>
  <conditionalFormatting sqref="D9:D10">
    <cfRule type="cellIs" dxfId="28" priority="43" stopIfTrue="1" operator="greaterThan">
      <formula>600</formula>
    </cfRule>
  </conditionalFormatting>
  <conditionalFormatting sqref="C3:K4">
    <cfRule type="cellIs" dxfId="27" priority="3" stopIfTrue="1" operator="greaterThan">
      <formula>600</formula>
    </cfRule>
  </conditionalFormatting>
  <conditionalFormatting sqref="B230:B231">
    <cfRule type="duplicateValues" dxfId="26" priority="1" stopIfTrue="1"/>
    <cfRule type="duplicateValues" dxfId="25" priority="2" stopIfTrue="1"/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85" zoomScale="80" zoomScaleNormal="80" workbookViewId="0">
      <selection activeCell="G92" sqref="G92:J92"/>
    </sheetView>
  </sheetViews>
  <sheetFormatPr defaultRowHeight="14.4"/>
  <cols>
    <col min="1" max="1" width="6.44140625" bestFit="1" customWidth="1"/>
    <col min="2" max="2" width="8.44140625" bestFit="1" customWidth="1"/>
    <col min="3" max="3" width="12.5546875" customWidth="1"/>
    <col min="4" max="4" width="8.109375" bestFit="1" customWidth="1"/>
    <col min="5" max="5" width="12.33203125" customWidth="1"/>
    <col min="6" max="6" width="7.21875" bestFit="1" customWidth="1"/>
    <col min="7" max="10" width="11.77734375" customWidth="1"/>
    <col min="11" max="11" width="16.44140625" customWidth="1"/>
    <col min="12" max="12" width="32.33203125" bestFit="1" customWidth="1"/>
    <col min="13" max="13" width="8.5546875" bestFit="1" customWidth="1"/>
  </cols>
  <sheetData>
    <row r="1" spans="1:16" ht="21">
      <c r="A1" s="709" t="s">
        <v>103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</row>
    <row r="2" spans="1:16" ht="28.2" thickBot="1">
      <c r="A2" s="162" t="s">
        <v>403</v>
      </c>
      <c r="B2" s="162" t="s">
        <v>82</v>
      </c>
      <c r="C2" s="162" t="s">
        <v>60</v>
      </c>
      <c r="D2" s="162" t="s">
        <v>238</v>
      </c>
      <c r="E2" s="162" t="s">
        <v>719</v>
      </c>
      <c r="F2" s="162" t="s">
        <v>721</v>
      </c>
      <c r="G2" s="699" t="s">
        <v>112</v>
      </c>
      <c r="H2" s="700"/>
      <c r="I2" s="700"/>
      <c r="J2" s="701"/>
      <c r="K2" s="162" t="s">
        <v>720</v>
      </c>
      <c r="L2" s="162" t="s">
        <v>398</v>
      </c>
      <c r="M2" s="162" t="s">
        <v>399</v>
      </c>
      <c r="N2" s="699" t="s">
        <v>400</v>
      </c>
      <c r="O2" s="700"/>
      <c r="P2" s="701"/>
    </row>
    <row r="3" spans="1:16">
      <c r="A3" s="575">
        <v>1</v>
      </c>
      <c r="B3" s="576" t="s">
        <v>16</v>
      </c>
      <c r="C3" s="575" t="s">
        <v>401</v>
      </c>
      <c r="D3" s="575" t="s">
        <v>239</v>
      </c>
      <c r="E3" s="577">
        <v>45574</v>
      </c>
      <c r="F3" s="578">
        <v>27.96</v>
      </c>
      <c r="G3" s="727" t="s">
        <v>402</v>
      </c>
      <c r="H3" s="727"/>
      <c r="I3" s="727"/>
      <c r="J3" s="727"/>
      <c r="K3" s="577">
        <v>45592</v>
      </c>
      <c r="L3" s="575" t="s">
        <v>491</v>
      </c>
      <c r="M3" s="537"/>
      <c r="N3" s="684"/>
      <c r="O3" s="684"/>
      <c r="P3" s="684"/>
    </row>
    <row r="4" spans="1:16">
      <c r="A4" s="575">
        <v>2</v>
      </c>
      <c r="B4" s="576" t="s">
        <v>128</v>
      </c>
      <c r="C4" s="575" t="s">
        <v>401</v>
      </c>
      <c r="D4" s="575" t="s">
        <v>239</v>
      </c>
      <c r="E4" s="577">
        <v>45593</v>
      </c>
      <c r="F4" s="578">
        <v>27.96</v>
      </c>
      <c r="G4" s="727" t="s">
        <v>402</v>
      </c>
      <c r="H4" s="727"/>
      <c r="I4" s="727"/>
      <c r="J4" s="727"/>
      <c r="K4" s="577">
        <v>45601</v>
      </c>
      <c r="L4" s="575" t="s">
        <v>491</v>
      </c>
      <c r="M4" s="537"/>
      <c r="N4" s="688"/>
      <c r="O4" s="688"/>
      <c r="P4" s="688"/>
    </row>
    <row r="5" spans="1:16">
      <c r="A5" s="575">
        <v>3</v>
      </c>
      <c r="B5" s="579" t="s">
        <v>495</v>
      </c>
      <c r="C5" s="575" t="s">
        <v>401</v>
      </c>
      <c r="D5" s="575" t="s">
        <v>239</v>
      </c>
      <c r="E5" s="577">
        <v>45601</v>
      </c>
      <c r="F5" s="578">
        <v>27.96</v>
      </c>
      <c r="G5" s="727" t="s">
        <v>402</v>
      </c>
      <c r="H5" s="727"/>
      <c r="I5" s="727"/>
      <c r="J5" s="727"/>
      <c r="K5" s="577">
        <v>45609</v>
      </c>
      <c r="L5" s="575" t="s">
        <v>491</v>
      </c>
      <c r="M5" s="537"/>
      <c r="N5" s="684"/>
      <c r="O5" s="684"/>
      <c r="P5" s="684"/>
    </row>
    <row r="6" spans="1:16">
      <c r="A6" s="575">
        <v>4</v>
      </c>
      <c r="B6" s="579" t="s">
        <v>18</v>
      </c>
      <c r="C6" s="575" t="s">
        <v>401</v>
      </c>
      <c r="D6" s="575" t="s">
        <v>239</v>
      </c>
      <c r="E6" s="577">
        <v>45610</v>
      </c>
      <c r="F6" s="578">
        <v>27.96</v>
      </c>
      <c r="G6" s="727" t="s">
        <v>402</v>
      </c>
      <c r="H6" s="727"/>
      <c r="I6" s="727"/>
      <c r="J6" s="727"/>
      <c r="K6" s="577">
        <v>45615</v>
      </c>
      <c r="L6" s="575" t="s">
        <v>491</v>
      </c>
      <c r="M6" s="537"/>
      <c r="N6" s="684" t="s">
        <v>502</v>
      </c>
      <c r="O6" s="684"/>
      <c r="P6" s="684"/>
    </row>
    <row r="7" spans="1:16">
      <c r="A7" s="575">
        <v>5</v>
      </c>
      <c r="B7" s="579" t="s">
        <v>133</v>
      </c>
      <c r="C7" s="575" t="s">
        <v>401</v>
      </c>
      <c r="D7" s="575" t="s">
        <v>239</v>
      </c>
      <c r="E7" s="577">
        <v>45615</v>
      </c>
      <c r="F7" s="578">
        <v>27.96</v>
      </c>
      <c r="G7" s="727" t="s">
        <v>402</v>
      </c>
      <c r="H7" s="727"/>
      <c r="I7" s="727"/>
      <c r="J7" s="727"/>
      <c r="K7" s="577">
        <v>45620</v>
      </c>
      <c r="L7" s="575" t="s">
        <v>491</v>
      </c>
      <c r="M7" s="537"/>
      <c r="N7" s="684" t="s">
        <v>109</v>
      </c>
      <c r="O7" s="684"/>
      <c r="P7" s="684"/>
    </row>
    <row r="8" spans="1:16">
      <c r="A8" s="575">
        <v>6</v>
      </c>
      <c r="B8" s="579" t="s">
        <v>2</v>
      </c>
      <c r="C8" s="575" t="s">
        <v>401</v>
      </c>
      <c r="D8" s="575" t="s">
        <v>239</v>
      </c>
      <c r="E8" s="577">
        <v>45622</v>
      </c>
      <c r="F8" s="578">
        <v>27.96</v>
      </c>
      <c r="G8" s="727" t="s">
        <v>402</v>
      </c>
      <c r="H8" s="727"/>
      <c r="I8" s="727"/>
      <c r="J8" s="727"/>
      <c r="K8" s="577">
        <v>45627</v>
      </c>
      <c r="L8" s="575" t="s">
        <v>491</v>
      </c>
      <c r="M8" s="537"/>
      <c r="N8" s="684"/>
      <c r="O8" s="684"/>
      <c r="P8" s="684"/>
    </row>
    <row r="9" spans="1:16">
      <c r="A9" s="575">
        <v>7</v>
      </c>
      <c r="B9" s="579" t="s">
        <v>49</v>
      </c>
      <c r="C9" s="575" t="s">
        <v>401</v>
      </c>
      <c r="D9" s="575" t="s">
        <v>239</v>
      </c>
      <c r="E9" s="577">
        <v>45628</v>
      </c>
      <c r="F9" s="578">
        <v>27.96</v>
      </c>
      <c r="G9" s="727" t="s">
        <v>402</v>
      </c>
      <c r="H9" s="727"/>
      <c r="I9" s="727"/>
      <c r="J9" s="727"/>
      <c r="K9" s="577">
        <v>45632</v>
      </c>
      <c r="L9" s="575" t="s">
        <v>491</v>
      </c>
      <c r="M9" s="537"/>
      <c r="N9" s="684"/>
      <c r="O9" s="684"/>
      <c r="P9" s="684"/>
    </row>
    <row r="10" spans="1:16">
      <c r="A10" s="575">
        <v>8</v>
      </c>
      <c r="B10" s="579" t="s">
        <v>52</v>
      </c>
      <c r="C10" s="575" t="s">
        <v>401</v>
      </c>
      <c r="D10" s="575" t="s">
        <v>239</v>
      </c>
      <c r="E10" s="577">
        <v>45629</v>
      </c>
      <c r="F10" s="578">
        <v>27.96</v>
      </c>
      <c r="G10" s="727" t="s">
        <v>402</v>
      </c>
      <c r="H10" s="727"/>
      <c r="I10" s="727"/>
      <c r="J10" s="727"/>
      <c r="K10" s="577">
        <v>45637</v>
      </c>
      <c r="L10" s="575" t="s">
        <v>501</v>
      </c>
      <c r="M10" s="537"/>
      <c r="N10" s="684" t="s">
        <v>502</v>
      </c>
      <c r="O10" s="684"/>
      <c r="P10" s="684"/>
    </row>
    <row r="11" spans="1:16">
      <c r="A11" s="575">
        <v>9</v>
      </c>
      <c r="B11" s="579" t="s">
        <v>147</v>
      </c>
      <c r="C11" s="575" t="s">
        <v>401</v>
      </c>
      <c r="D11" s="575" t="s">
        <v>239</v>
      </c>
      <c r="E11" s="577">
        <v>45632</v>
      </c>
      <c r="F11" s="578">
        <v>27.96</v>
      </c>
      <c r="G11" s="727" t="s">
        <v>402</v>
      </c>
      <c r="H11" s="727"/>
      <c r="I11" s="727"/>
      <c r="J11" s="727"/>
      <c r="K11" s="577">
        <v>45637</v>
      </c>
      <c r="L11" s="575" t="s">
        <v>491</v>
      </c>
      <c r="M11" s="537"/>
      <c r="N11" s="684"/>
      <c r="O11" s="684"/>
      <c r="P11" s="684"/>
    </row>
    <row r="12" spans="1:16">
      <c r="A12" s="575">
        <v>10</v>
      </c>
      <c r="B12" s="579" t="s">
        <v>148</v>
      </c>
      <c r="C12" s="575" t="s">
        <v>445</v>
      </c>
      <c r="D12" s="575" t="s">
        <v>239</v>
      </c>
      <c r="E12" s="577">
        <v>45638</v>
      </c>
      <c r="F12" s="578">
        <v>29.12</v>
      </c>
      <c r="G12" s="727" t="s">
        <v>402</v>
      </c>
      <c r="H12" s="727"/>
      <c r="I12" s="727"/>
      <c r="J12" s="727"/>
      <c r="K12" s="580">
        <v>45644</v>
      </c>
      <c r="L12" s="575" t="s">
        <v>491</v>
      </c>
      <c r="M12" s="537"/>
      <c r="N12" s="684"/>
      <c r="O12" s="684"/>
      <c r="P12" s="684"/>
    </row>
    <row r="13" spans="1:16">
      <c r="A13" s="575">
        <v>11</v>
      </c>
      <c r="B13" s="579" t="s">
        <v>51</v>
      </c>
      <c r="C13" s="575" t="s">
        <v>401</v>
      </c>
      <c r="D13" s="575" t="s">
        <v>239</v>
      </c>
      <c r="E13" s="577">
        <v>45638</v>
      </c>
      <c r="F13" s="578">
        <v>27.96</v>
      </c>
      <c r="G13" s="727" t="s">
        <v>402</v>
      </c>
      <c r="H13" s="727"/>
      <c r="I13" s="727"/>
      <c r="J13" s="727"/>
      <c r="K13" s="577">
        <v>45644</v>
      </c>
      <c r="L13" s="575" t="s">
        <v>501</v>
      </c>
      <c r="M13" s="537"/>
      <c r="N13" s="684"/>
      <c r="O13" s="684"/>
      <c r="P13" s="684"/>
    </row>
    <row r="14" spans="1:16">
      <c r="A14" s="575">
        <v>12</v>
      </c>
      <c r="B14" s="579" t="s">
        <v>140</v>
      </c>
      <c r="C14" s="575" t="s">
        <v>445</v>
      </c>
      <c r="D14" s="575" t="s">
        <v>239</v>
      </c>
      <c r="E14" s="577">
        <v>45645</v>
      </c>
      <c r="F14" s="578">
        <v>29.12</v>
      </c>
      <c r="G14" s="727" t="s">
        <v>402</v>
      </c>
      <c r="H14" s="727"/>
      <c r="I14" s="727"/>
      <c r="J14" s="727"/>
      <c r="K14" s="577">
        <v>45653</v>
      </c>
      <c r="L14" s="575" t="s">
        <v>491</v>
      </c>
      <c r="M14" s="537"/>
      <c r="N14" s="684"/>
      <c r="O14" s="684"/>
      <c r="P14" s="684"/>
    </row>
    <row r="15" spans="1:16">
      <c r="A15" s="575">
        <v>13</v>
      </c>
      <c r="B15" s="579" t="s">
        <v>136</v>
      </c>
      <c r="C15" s="575" t="s">
        <v>454</v>
      </c>
      <c r="D15" s="575" t="s">
        <v>239</v>
      </c>
      <c r="E15" s="577">
        <v>45645</v>
      </c>
      <c r="F15" s="578">
        <v>34.630000000000003</v>
      </c>
      <c r="G15" s="727" t="s">
        <v>402</v>
      </c>
      <c r="H15" s="727"/>
      <c r="I15" s="727"/>
      <c r="J15" s="727"/>
      <c r="K15" s="577">
        <v>45655</v>
      </c>
      <c r="L15" s="575" t="s">
        <v>501</v>
      </c>
      <c r="M15" s="537"/>
      <c r="N15" s="684"/>
      <c r="O15" s="684"/>
      <c r="P15" s="684"/>
    </row>
    <row r="16" spans="1:16">
      <c r="A16" s="575">
        <v>14</v>
      </c>
      <c r="B16" s="579" t="s">
        <v>126</v>
      </c>
      <c r="C16" s="575" t="s">
        <v>401</v>
      </c>
      <c r="D16" s="575" t="s">
        <v>239</v>
      </c>
      <c r="E16" s="577">
        <v>45655</v>
      </c>
      <c r="F16" s="578">
        <v>27.96</v>
      </c>
      <c r="G16" s="727" t="s">
        <v>402</v>
      </c>
      <c r="H16" s="727"/>
      <c r="I16" s="727"/>
      <c r="J16" s="727"/>
      <c r="K16" s="577">
        <v>45296</v>
      </c>
      <c r="L16" s="575" t="s">
        <v>491</v>
      </c>
      <c r="M16" s="537"/>
      <c r="N16" s="684"/>
      <c r="O16" s="684"/>
      <c r="P16" s="684"/>
    </row>
    <row r="17" spans="1:16">
      <c r="A17" s="575">
        <v>15</v>
      </c>
      <c r="B17" s="579" t="s">
        <v>143</v>
      </c>
      <c r="C17" s="575" t="s">
        <v>401</v>
      </c>
      <c r="D17" s="575" t="s">
        <v>239</v>
      </c>
      <c r="E17" s="577">
        <v>45656</v>
      </c>
      <c r="F17" s="578">
        <v>27.96</v>
      </c>
      <c r="G17" s="727" t="s">
        <v>402</v>
      </c>
      <c r="H17" s="727"/>
      <c r="I17" s="727"/>
      <c r="J17" s="727"/>
      <c r="K17" s="577">
        <v>45298</v>
      </c>
      <c r="L17" s="575" t="s">
        <v>501</v>
      </c>
      <c r="M17" s="537"/>
      <c r="N17" s="684"/>
      <c r="O17" s="684"/>
      <c r="P17" s="684"/>
    </row>
    <row r="18" spans="1:16">
      <c r="A18" s="575">
        <v>16</v>
      </c>
      <c r="B18" s="579" t="s">
        <v>166</v>
      </c>
      <c r="C18" s="575" t="s">
        <v>401</v>
      </c>
      <c r="D18" s="575" t="s">
        <v>239</v>
      </c>
      <c r="E18" s="577">
        <v>45298</v>
      </c>
      <c r="F18" s="578">
        <v>27.96</v>
      </c>
      <c r="G18" s="727" t="s">
        <v>402</v>
      </c>
      <c r="H18" s="727"/>
      <c r="I18" s="727"/>
      <c r="J18" s="727"/>
      <c r="K18" s="577">
        <v>45668</v>
      </c>
      <c r="L18" s="575" t="s">
        <v>491</v>
      </c>
      <c r="M18" s="537"/>
      <c r="N18" s="684"/>
      <c r="O18" s="684"/>
      <c r="P18" s="684"/>
    </row>
    <row r="19" spans="1:16">
      <c r="A19" s="575">
        <f t="shared" ref="A19:A67" si="0">A18+1</f>
        <v>17</v>
      </c>
      <c r="B19" s="579" t="s">
        <v>176</v>
      </c>
      <c r="C19" s="575" t="s">
        <v>401</v>
      </c>
      <c r="D19" s="575" t="s">
        <v>239</v>
      </c>
      <c r="E19" s="577">
        <v>45300</v>
      </c>
      <c r="F19" s="578">
        <v>27.96</v>
      </c>
      <c r="G19" s="727" t="s">
        <v>402</v>
      </c>
      <c r="H19" s="727"/>
      <c r="I19" s="727"/>
      <c r="J19" s="727"/>
      <c r="K19" s="577">
        <v>45672</v>
      </c>
      <c r="L19" s="575" t="s">
        <v>501</v>
      </c>
      <c r="M19" s="537"/>
      <c r="N19" s="684"/>
      <c r="O19" s="684"/>
      <c r="P19" s="684"/>
    </row>
    <row r="20" spans="1:16">
      <c r="A20" s="575">
        <f t="shared" si="0"/>
        <v>18</v>
      </c>
      <c r="B20" s="579" t="s">
        <v>160</v>
      </c>
      <c r="C20" s="575" t="s">
        <v>445</v>
      </c>
      <c r="D20" s="575" t="s">
        <v>239</v>
      </c>
      <c r="E20" s="577">
        <v>45670</v>
      </c>
      <c r="F20" s="578">
        <v>29</v>
      </c>
      <c r="G20" s="727" t="s">
        <v>402</v>
      </c>
      <c r="H20" s="727"/>
      <c r="I20" s="727"/>
      <c r="J20" s="727"/>
      <c r="K20" s="577">
        <v>45675</v>
      </c>
      <c r="L20" s="575" t="s">
        <v>491</v>
      </c>
      <c r="M20" s="537"/>
      <c r="N20" s="684"/>
      <c r="O20" s="684"/>
      <c r="P20" s="684"/>
    </row>
    <row r="21" spans="1:16">
      <c r="A21" s="575">
        <f t="shared" si="0"/>
        <v>19</v>
      </c>
      <c r="B21" s="579" t="s">
        <v>177</v>
      </c>
      <c r="C21" s="575" t="s">
        <v>445</v>
      </c>
      <c r="D21" s="575" t="s">
        <v>239</v>
      </c>
      <c r="E21" s="577">
        <v>45673</v>
      </c>
      <c r="F21" s="578">
        <v>29</v>
      </c>
      <c r="G21" s="727" t="s">
        <v>402</v>
      </c>
      <c r="H21" s="727"/>
      <c r="I21" s="727"/>
      <c r="J21" s="727"/>
      <c r="K21" s="577">
        <v>45680</v>
      </c>
      <c r="L21" s="575" t="s">
        <v>501</v>
      </c>
      <c r="M21" s="537"/>
      <c r="N21" s="684"/>
      <c r="O21" s="684"/>
      <c r="P21" s="684"/>
    </row>
    <row r="22" spans="1:16">
      <c r="A22" s="575">
        <f t="shared" si="0"/>
        <v>20</v>
      </c>
      <c r="B22" s="579" t="s">
        <v>156</v>
      </c>
      <c r="C22" s="575" t="s">
        <v>401</v>
      </c>
      <c r="D22" s="575" t="s">
        <v>239</v>
      </c>
      <c r="E22" s="577">
        <v>45673</v>
      </c>
      <c r="F22" s="578">
        <v>28</v>
      </c>
      <c r="G22" s="727" t="s">
        <v>402</v>
      </c>
      <c r="H22" s="727"/>
      <c r="I22" s="727"/>
      <c r="J22" s="727"/>
      <c r="K22" s="577">
        <v>45680</v>
      </c>
      <c r="L22" s="575" t="s">
        <v>491</v>
      </c>
      <c r="M22" s="537"/>
      <c r="N22" s="684"/>
      <c r="O22" s="684"/>
      <c r="P22" s="684"/>
    </row>
    <row r="23" spans="1:16">
      <c r="A23" s="575">
        <f t="shared" si="0"/>
        <v>21</v>
      </c>
      <c r="B23" s="579" t="s">
        <v>179</v>
      </c>
      <c r="C23" s="575" t="s">
        <v>445</v>
      </c>
      <c r="D23" s="575" t="s">
        <v>239</v>
      </c>
      <c r="E23" s="577">
        <v>45681</v>
      </c>
      <c r="F23" s="578">
        <v>29</v>
      </c>
      <c r="G23" s="727" t="s">
        <v>402</v>
      </c>
      <c r="H23" s="727"/>
      <c r="I23" s="727"/>
      <c r="J23" s="727"/>
      <c r="K23" s="577">
        <v>45699</v>
      </c>
      <c r="L23" s="575" t="s">
        <v>501</v>
      </c>
      <c r="M23" s="537"/>
      <c r="N23" s="687"/>
      <c r="O23" s="687"/>
      <c r="P23" s="687"/>
    </row>
    <row r="24" spans="1:16">
      <c r="A24" s="575">
        <f t="shared" si="0"/>
        <v>22</v>
      </c>
      <c r="B24" s="579" t="s">
        <v>17</v>
      </c>
      <c r="C24" s="575" t="s">
        <v>401</v>
      </c>
      <c r="D24" s="575" t="s">
        <v>239</v>
      </c>
      <c r="E24" s="577">
        <v>45681</v>
      </c>
      <c r="F24" s="578">
        <v>28</v>
      </c>
      <c r="G24" s="727" t="s">
        <v>402</v>
      </c>
      <c r="H24" s="727"/>
      <c r="I24" s="727"/>
      <c r="J24" s="727"/>
      <c r="K24" s="577">
        <v>45687</v>
      </c>
      <c r="L24" s="575" t="s">
        <v>491</v>
      </c>
      <c r="M24" s="537"/>
      <c r="N24" s="725"/>
      <c r="O24" s="725"/>
      <c r="P24" s="725"/>
    </row>
    <row r="25" spans="1:16">
      <c r="A25" s="575">
        <f t="shared" si="0"/>
        <v>23</v>
      </c>
      <c r="B25" s="579" t="s">
        <v>178</v>
      </c>
      <c r="C25" s="575" t="s">
        <v>401</v>
      </c>
      <c r="D25" s="575" t="s">
        <v>239</v>
      </c>
      <c r="E25" s="577">
        <v>45682</v>
      </c>
      <c r="F25" s="578">
        <v>28</v>
      </c>
      <c r="G25" s="727" t="s">
        <v>402</v>
      </c>
      <c r="H25" s="727"/>
      <c r="I25" s="727"/>
      <c r="J25" s="727"/>
      <c r="K25" s="577">
        <v>45690</v>
      </c>
      <c r="L25" s="575" t="s">
        <v>501</v>
      </c>
      <c r="M25" s="537"/>
      <c r="N25" s="684"/>
      <c r="O25" s="684"/>
      <c r="P25" s="684"/>
    </row>
    <row r="26" spans="1:16">
      <c r="A26" s="575">
        <f t="shared" si="0"/>
        <v>24</v>
      </c>
      <c r="B26" s="579" t="s">
        <v>137</v>
      </c>
      <c r="C26" s="575" t="s">
        <v>445</v>
      </c>
      <c r="D26" s="575" t="s">
        <v>239</v>
      </c>
      <c r="E26" s="577">
        <v>45688</v>
      </c>
      <c r="F26" s="578">
        <v>29</v>
      </c>
      <c r="G26" s="727" t="s">
        <v>402</v>
      </c>
      <c r="H26" s="727"/>
      <c r="I26" s="727"/>
      <c r="J26" s="727"/>
      <c r="K26" s="577">
        <v>45693</v>
      </c>
      <c r="L26" s="575" t="s">
        <v>491</v>
      </c>
      <c r="M26" s="537"/>
      <c r="N26" s="684"/>
      <c r="O26" s="684"/>
      <c r="P26" s="684"/>
    </row>
    <row r="27" spans="1:16">
      <c r="A27" s="575">
        <f t="shared" si="0"/>
        <v>25</v>
      </c>
      <c r="B27" s="579" t="s">
        <v>145</v>
      </c>
      <c r="C27" s="575" t="s">
        <v>453</v>
      </c>
      <c r="D27" s="575" t="s">
        <v>239</v>
      </c>
      <c r="E27" s="577">
        <v>45694</v>
      </c>
      <c r="F27" s="578">
        <v>33</v>
      </c>
      <c r="G27" s="727" t="s">
        <v>402</v>
      </c>
      <c r="H27" s="727"/>
      <c r="I27" s="727"/>
      <c r="J27" s="727"/>
      <c r="K27" s="577">
        <v>45699</v>
      </c>
      <c r="L27" s="575" t="s">
        <v>491</v>
      </c>
      <c r="M27" s="537"/>
      <c r="N27" s="687"/>
      <c r="O27" s="687"/>
      <c r="P27" s="687"/>
    </row>
    <row r="28" spans="1:16">
      <c r="A28" s="575">
        <f t="shared" si="0"/>
        <v>26</v>
      </c>
      <c r="B28" s="579" t="s">
        <v>146</v>
      </c>
      <c r="C28" s="575" t="s">
        <v>445</v>
      </c>
      <c r="D28" s="575" t="s">
        <v>239</v>
      </c>
      <c r="E28" s="577">
        <v>45700</v>
      </c>
      <c r="F28" s="578">
        <v>29</v>
      </c>
      <c r="G28" s="727" t="s">
        <v>402</v>
      </c>
      <c r="H28" s="727"/>
      <c r="I28" s="727"/>
      <c r="J28" s="727"/>
      <c r="K28" s="577">
        <v>45705</v>
      </c>
      <c r="L28" s="575" t="s">
        <v>491</v>
      </c>
      <c r="M28" s="537"/>
      <c r="N28" s="687"/>
      <c r="O28" s="687"/>
      <c r="P28" s="687"/>
    </row>
    <row r="29" spans="1:16">
      <c r="A29" s="575">
        <f t="shared" si="0"/>
        <v>27</v>
      </c>
      <c r="B29" s="579" t="s">
        <v>175</v>
      </c>
      <c r="C29" s="575" t="s">
        <v>445</v>
      </c>
      <c r="D29" s="575" t="s">
        <v>239</v>
      </c>
      <c r="E29" s="577">
        <v>45700</v>
      </c>
      <c r="F29" s="578">
        <v>29</v>
      </c>
      <c r="G29" s="727" t="s">
        <v>402</v>
      </c>
      <c r="H29" s="727"/>
      <c r="I29" s="727"/>
      <c r="J29" s="727"/>
      <c r="K29" s="577">
        <v>45708</v>
      </c>
      <c r="L29" s="575" t="s">
        <v>491</v>
      </c>
      <c r="M29" s="537"/>
      <c r="N29" s="687"/>
      <c r="O29" s="687"/>
      <c r="P29" s="687"/>
    </row>
    <row r="30" spans="1:16">
      <c r="A30" s="575">
        <f t="shared" si="0"/>
        <v>28</v>
      </c>
      <c r="B30" s="579" t="s">
        <v>497</v>
      </c>
      <c r="C30" s="575" t="s">
        <v>477</v>
      </c>
      <c r="D30" s="575" t="s">
        <v>239</v>
      </c>
      <c r="E30" s="577">
        <v>45709</v>
      </c>
      <c r="F30" s="578">
        <v>45</v>
      </c>
      <c r="G30" s="727" t="s">
        <v>402</v>
      </c>
      <c r="H30" s="727"/>
      <c r="I30" s="727"/>
      <c r="J30" s="727"/>
      <c r="K30" s="577">
        <v>45714</v>
      </c>
      <c r="L30" s="575" t="s">
        <v>491</v>
      </c>
      <c r="M30" s="537"/>
      <c r="N30" s="687"/>
      <c r="O30" s="687"/>
      <c r="P30" s="687"/>
    </row>
    <row r="31" spans="1:16">
      <c r="A31" s="575">
        <f t="shared" si="0"/>
        <v>29</v>
      </c>
      <c r="B31" s="579" t="s">
        <v>498</v>
      </c>
      <c r="C31" s="575" t="s">
        <v>477</v>
      </c>
      <c r="D31" s="575" t="s">
        <v>239</v>
      </c>
      <c r="E31" s="577">
        <v>45714</v>
      </c>
      <c r="F31" s="578">
        <v>45</v>
      </c>
      <c r="G31" s="727" t="s">
        <v>402</v>
      </c>
      <c r="H31" s="727"/>
      <c r="I31" s="727"/>
      <c r="J31" s="727"/>
      <c r="K31" s="577">
        <v>45719</v>
      </c>
      <c r="L31" s="575" t="s">
        <v>491</v>
      </c>
      <c r="M31" s="537"/>
      <c r="N31" s="687"/>
      <c r="O31" s="687"/>
      <c r="P31" s="687"/>
    </row>
    <row r="32" spans="1:16">
      <c r="A32" s="575">
        <f t="shared" si="0"/>
        <v>30</v>
      </c>
      <c r="B32" s="579" t="s">
        <v>506</v>
      </c>
      <c r="C32" s="575" t="s">
        <v>477</v>
      </c>
      <c r="D32" s="575" t="s">
        <v>239</v>
      </c>
      <c r="E32" s="577">
        <v>45719</v>
      </c>
      <c r="F32" s="578">
        <v>45</v>
      </c>
      <c r="G32" s="727" t="s">
        <v>402</v>
      </c>
      <c r="H32" s="727"/>
      <c r="I32" s="727"/>
      <c r="J32" s="727"/>
      <c r="K32" s="577">
        <v>45724</v>
      </c>
      <c r="L32" s="575" t="s">
        <v>491</v>
      </c>
      <c r="M32" s="537"/>
      <c r="N32" s="687"/>
      <c r="O32" s="687"/>
      <c r="P32" s="687"/>
    </row>
    <row r="33" spans="1:16">
      <c r="A33" s="575">
        <f t="shared" si="0"/>
        <v>31</v>
      </c>
      <c r="B33" s="579" t="s">
        <v>161</v>
      </c>
      <c r="C33" s="575" t="s">
        <v>401</v>
      </c>
      <c r="D33" s="575" t="s">
        <v>239</v>
      </c>
      <c r="E33" s="577">
        <v>45722</v>
      </c>
      <c r="F33" s="578">
        <v>28</v>
      </c>
      <c r="G33" s="727" t="s">
        <v>402</v>
      </c>
      <c r="H33" s="727"/>
      <c r="I33" s="727"/>
      <c r="J33" s="727"/>
      <c r="K33" s="577">
        <v>45727</v>
      </c>
      <c r="L33" s="575" t="s">
        <v>501</v>
      </c>
      <c r="M33" s="537"/>
      <c r="N33" s="687"/>
      <c r="O33" s="687"/>
      <c r="P33" s="687"/>
    </row>
    <row r="34" spans="1:16">
      <c r="A34" s="575">
        <f t="shared" si="0"/>
        <v>32</v>
      </c>
      <c r="B34" s="579" t="s">
        <v>159</v>
      </c>
      <c r="C34" s="575" t="s">
        <v>477</v>
      </c>
      <c r="D34" s="575" t="s">
        <v>239</v>
      </c>
      <c r="E34" s="577">
        <v>45728</v>
      </c>
      <c r="F34" s="578">
        <v>45</v>
      </c>
      <c r="G34" s="727" t="s">
        <v>402</v>
      </c>
      <c r="H34" s="727"/>
      <c r="I34" s="727"/>
      <c r="J34" s="727"/>
      <c r="K34" s="577">
        <v>45733</v>
      </c>
      <c r="L34" s="575" t="s">
        <v>501</v>
      </c>
      <c r="M34" s="537"/>
      <c r="N34" s="687"/>
      <c r="O34" s="687"/>
      <c r="P34" s="687"/>
    </row>
    <row r="35" spans="1:16">
      <c r="A35" s="575">
        <f t="shared" si="0"/>
        <v>33</v>
      </c>
      <c r="B35" s="579" t="s">
        <v>504</v>
      </c>
      <c r="C35" s="575" t="s">
        <v>505</v>
      </c>
      <c r="D35" s="575" t="s">
        <v>239</v>
      </c>
      <c r="E35" s="577">
        <v>45734</v>
      </c>
      <c r="F35" s="578">
        <v>54</v>
      </c>
      <c r="G35" s="727" t="s">
        <v>402</v>
      </c>
      <c r="H35" s="727"/>
      <c r="I35" s="727"/>
      <c r="J35" s="727"/>
      <c r="K35" s="577">
        <v>45739</v>
      </c>
      <c r="L35" s="575" t="s">
        <v>501</v>
      </c>
      <c r="M35" s="537"/>
      <c r="N35" s="687"/>
      <c r="O35" s="687"/>
      <c r="P35" s="687"/>
    </row>
    <row r="36" spans="1:16">
      <c r="A36" s="575">
        <f t="shared" si="0"/>
        <v>34</v>
      </c>
      <c r="B36" s="579" t="s">
        <v>4</v>
      </c>
      <c r="C36" s="575" t="s">
        <v>507</v>
      </c>
      <c r="D36" s="575" t="s">
        <v>239</v>
      </c>
      <c r="E36" s="577">
        <v>45734</v>
      </c>
      <c r="F36" s="578">
        <v>52</v>
      </c>
      <c r="G36" s="727" t="s">
        <v>402</v>
      </c>
      <c r="H36" s="727"/>
      <c r="I36" s="727"/>
      <c r="J36" s="727"/>
      <c r="K36" s="577">
        <v>45744</v>
      </c>
      <c r="L36" s="575" t="s">
        <v>501</v>
      </c>
      <c r="M36" s="537"/>
      <c r="N36" s="687"/>
      <c r="O36" s="687"/>
      <c r="P36" s="687"/>
    </row>
    <row r="37" spans="1:16">
      <c r="A37" s="575">
        <f t="shared" si="0"/>
        <v>35</v>
      </c>
      <c r="B37" s="579" t="s">
        <v>5</v>
      </c>
      <c r="C37" s="575" t="s">
        <v>401</v>
      </c>
      <c r="D37" s="575" t="s">
        <v>239</v>
      </c>
      <c r="E37" s="577">
        <v>45744</v>
      </c>
      <c r="F37" s="578">
        <v>28</v>
      </c>
      <c r="G37" s="727" t="s">
        <v>402</v>
      </c>
      <c r="H37" s="727"/>
      <c r="I37" s="727"/>
      <c r="J37" s="727"/>
      <c r="K37" s="577">
        <v>45748</v>
      </c>
      <c r="L37" s="575" t="s">
        <v>501</v>
      </c>
      <c r="M37" s="537"/>
      <c r="N37" s="687"/>
      <c r="O37" s="687"/>
      <c r="P37" s="687"/>
    </row>
    <row r="38" spans="1:16">
      <c r="A38" s="575">
        <f t="shared" si="0"/>
        <v>36</v>
      </c>
      <c r="B38" s="579" t="s">
        <v>50</v>
      </c>
      <c r="C38" s="575" t="s">
        <v>445</v>
      </c>
      <c r="D38" s="575" t="s">
        <v>239</v>
      </c>
      <c r="E38" s="577">
        <v>45749</v>
      </c>
      <c r="F38" s="578">
        <v>29</v>
      </c>
      <c r="G38" s="727" t="s">
        <v>402</v>
      </c>
      <c r="H38" s="727"/>
      <c r="I38" s="727"/>
      <c r="J38" s="727"/>
      <c r="K38" s="577">
        <v>45752</v>
      </c>
      <c r="L38" s="575" t="s">
        <v>501</v>
      </c>
      <c r="M38" s="537"/>
      <c r="N38" s="687"/>
      <c r="O38" s="687"/>
      <c r="P38" s="687"/>
    </row>
    <row r="39" spans="1:16">
      <c r="A39" s="575">
        <f t="shared" si="0"/>
        <v>37</v>
      </c>
      <c r="B39" s="579" t="s">
        <v>592</v>
      </c>
      <c r="C39" s="575" t="s">
        <v>591</v>
      </c>
      <c r="D39" s="575" t="s">
        <v>239</v>
      </c>
      <c r="E39" s="577">
        <v>45752</v>
      </c>
      <c r="F39" s="578">
        <v>47</v>
      </c>
      <c r="G39" s="727" t="s">
        <v>402</v>
      </c>
      <c r="H39" s="727"/>
      <c r="I39" s="727"/>
      <c r="J39" s="727"/>
      <c r="K39" s="577">
        <v>45757</v>
      </c>
      <c r="L39" s="575" t="s">
        <v>501</v>
      </c>
      <c r="M39" s="537"/>
      <c r="N39" s="687"/>
      <c r="O39" s="687"/>
      <c r="P39" s="687"/>
    </row>
    <row r="40" spans="1:16">
      <c r="A40" s="575">
        <f t="shared" si="0"/>
        <v>38</v>
      </c>
      <c r="B40" s="579" t="s">
        <v>121</v>
      </c>
      <c r="C40" s="575" t="s">
        <v>596</v>
      </c>
      <c r="D40" s="575" t="s">
        <v>239</v>
      </c>
      <c r="E40" s="577">
        <v>45758</v>
      </c>
      <c r="F40" s="578">
        <v>54</v>
      </c>
      <c r="G40" s="727" t="s">
        <v>402</v>
      </c>
      <c r="H40" s="727"/>
      <c r="I40" s="727"/>
      <c r="J40" s="727"/>
      <c r="K40" s="577">
        <v>45768</v>
      </c>
      <c r="L40" s="575" t="s">
        <v>491</v>
      </c>
      <c r="M40" s="537"/>
      <c r="N40" s="687"/>
      <c r="O40" s="687"/>
      <c r="P40" s="687"/>
    </row>
    <row r="41" spans="1:16">
      <c r="A41" s="575">
        <f t="shared" si="0"/>
        <v>39</v>
      </c>
      <c r="B41" s="579" t="s">
        <v>180</v>
      </c>
      <c r="C41" s="575" t="s">
        <v>445</v>
      </c>
      <c r="D41" s="575" t="s">
        <v>239</v>
      </c>
      <c r="E41" s="577">
        <v>45759</v>
      </c>
      <c r="F41" s="578">
        <v>29</v>
      </c>
      <c r="G41" s="727" t="s">
        <v>402</v>
      </c>
      <c r="H41" s="727"/>
      <c r="I41" s="727"/>
      <c r="J41" s="727"/>
      <c r="K41" s="577">
        <v>45765</v>
      </c>
      <c r="L41" s="575" t="s">
        <v>501</v>
      </c>
      <c r="M41" s="537"/>
      <c r="N41" s="687"/>
      <c r="O41" s="687"/>
      <c r="P41" s="687"/>
    </row>
    <row r="42" spans="1:16" ht="18">
      <c r="A42" s="575">
        <f t="shared" si="0"/>
        <v>40</v>
      </c>
      <c r="B42" s="579" t="s">
        <v>594</v>
      </c>
      <c r="C42" s="575" t="s">
        <v>595</v>
      </c>
      <c r="D42" s="575" t="s">
        <v>239</v>
      </c>
      <c r="E42" s="577">
        <v>45765</v>
      </c>
      <c r="F42" s="578">
        <v>45</v>
      </c>
      <c r="G42" s="727" t="s">
        <v>402</v>
      </c>
      <c r="H42" s="727"/>
      <c r="I42" s="727"/>
      <c r="J42" s="727"/>
      <c r="K42" s="577">
        <v>45773</v>
      </c>
      <c r="L42" s="575" t="s">
        <v>658</v>
      </c>
      <c r="M42" s="537"/>
      <c r="N42" s="726" t="s">
        <v>109</v>
      </c>
      <c r="O42" s="726"/>
      <c r="P42" s="726"/>
    </row>
    <row r="43" spans="1:16" ht="28.8">
      <c r="A43" s="575">
        <f t="shared" si="0"/>
        <v>41</v>
      </c>
      <c r="B43" s="579" t="s">
        <v>490</v>
      </c>
      <c r="C43" s="575" t="s">
        <v>477</v>
      </c>
      <c r="D43" s="575" t="s">
        <v>239</v>
      </c>
      <c r="E43" s="577">
        <v>45769</v>
      </c>
      <c r="F43" s="578">
        <v>45</v>
      </c>
      <c r="G43" s="727" t="s">
        <v>402</v>
      </c>
      <c r="H43" s="727"/>
      <c r="I43" s="727"/>
      <c r="J43" s="727"/>
      <c r="K43" s="577">
        <v>45776</v>
      </c>
      <c r="L43" s="575" t="s">
        <v>659</v>
      </c>
      <c r="M43" s="537"/>
      <c r="N43" s="680"/>
      <c r="O43" s="680"/>
      <c r="P43" s="680"/>
    </row>
    <row r="44" spans="1:16" ht="28.8">
      <c r="A44" s="575">
        <f t="shared" si="0"/>
        <v>42</v>
      </c>
      <c r="B44" s="579" t="s">
        <v>167</v>
      </c>
      <c r="C44" s="575" t="s">
        <v>454</v>
      </c>
      <c r="D44" s="575" t="s">
        <v>239</v>
      </c>
      <c r="E44" s="577">
        <v>45774</v>
      </c>
      <c r="F44" s="578">
        <v>34.630000000000003</v>
      </c>
      <c r="G44" s="727" t="s">
        <v>402</v>
      </c>
      <c r="H44" s="727"/>
      <c r="I44" s="727"/>
      <c r="J44" s="727"/>
      <c r="K44" s="577">
        <v>45780</v>
      </c>
      <c r="L44" s="575" t="s">
        <v>658</v>
      </c>
      <c r="M44" s="537"/>
      <c r="N44" s="680"/>
      <c r="O44" s="680"/>
      <c r="P44" s="680"/>
    </row>
    <row r="45" spans="1:16" ht="28.8">
      <c r="A45" s="575">
        <f t="shared" si="0"/>
        <v>43</v>
      </c>
      <c r="B45" s="579" t="s">
        <v>20</v>
      </c>
      <c r="C45" s="575" t="s">
        <v>445</v>
      </c>
      <c r="D45" s="575" t="s">
        <v>239</v>
      </c>
      <c r="E45" s="577">
        <v>45776</v>
      </c>
      <c r="F45" s="578">
        <v>29</v>
      </c>
      <c r="G45" s="727" t="s">
        <v>402</v>
      </c>
      <c r="H45" s="727"/>
      <c r="I45" s="727"/>
      <c r="J45" s="727"/>
      <c r="K45" s="577">
        <v>45784</v>
      </c>
      <c r="L45" s="575" t="s">
        <v>659</v>
      </c>
      <c r="M45" s="537"/>
      <c r="N45" s="680"/>
      <c r="O45" s="680"/>
      <c r="P45" s="680"/>
    </row>
    <row r="46" spans="1:16" ht="21">
      <c r="A46" s="575">
        <f t="shared" si="0"/>
        <v>44</v>
      </c>
      <c r="B46" s="579" t="s">
        <v>37</v>
      </c>
      <c r="C46" s="575" t="s">
        <v>401</v>
      </c>
      <c r="D46" s="575" t="s">
        <v>239</v>
      </c>
      <c r="E46" s="577">
        <v>45782</v>
      </c>
      <c r="F46" s="578">
        <v>28</v>
      </c>
      <c r="G46" s="727" t="s">
        <v>402</v>
      </c>
      <c r="H46" s="727"/>
      <c r="I46" s="727"/>
      <c r="J46" s="727"/>
      <c r="K46" s="577">
        <v>45787</v>
      </c>
      <c r="L46" s="575" t="s">
        <v>658</v>
      </c>
      <c r="M46" s="537"/>
      <c r="N46" s="679" t="s">
        <v>109</v>
      </c>
      <c r="O46" s="679"/>
      <c r="P46" s="679"/>
    </row>
    <row r="47" spans="1:16" ht="21">
      <c r="A47" s="575">
        <f t="shared" si="0"/>
        <v>45</v>
      </c>
      <c r="B47" s="579" t="s">
        <v>513</v>
      </c>
      <c r="C47" s="575" t="s">
        <v>477</v>
      </c>
      <c r="D47" s="575" t="s">
        <v>239</v>
      </c>
      <c r="E47" s="577">
        <v>45785</v>
      </c>
      <c r="F47" s="578">
        <v>45</v>
      </c>
      <c r="G47" s="727" t="s">
        <v>402</v>
      </c>
      <c r="H47" s="727"/>
      <c r="I47" s="727"/>
      <c r="J47" s="727"/>
      <c r="K47" s="577">
        <v>45794</v>
      </c>
      <c r="L47" s="575" t="s">
        <v>658</v>
      </c>
      <c r="M47" s="537"/>
      <c r="N47" s="679"/>
      <c r="O47" s="679"/>
      <c r="P47" s="679"/>
    </row>
    <row r="48" spans="1:16" ht="21">
      <c r="A48" s="575">
        <f t="shared" si="0"/>
        <v>46</v>
      </c>
      <c r="B48" s="579" t="s">
        <v>157</v>
      </c>
      <c r="C48" s="575" t="s">
        <v>453</v>
      </c>
      <c r="D48" s="575" t="s">
        <v>239</v>
      </c>
      <c r="E48" s="577">
        <v>45788</v>
      </c>
      <c r="F48" s="578">
        <v>33</v>
      </c>
      <c r="G48" s="727" t="s">
        <v>402</v>
      </c>
      <c r="H48" s="727"/>
      <c r="I48" s="727"/>
      <c r="J48" s="727"/>
      <c r="K48" s="577">
        <v>45796</v>
      </c>
      <c r="L48" s="575" t="s">
        <v>659</v>
      </c>
      <c r="M48" s="537"/>
      <c r="N48" s="679"/>
      <c r="O48" s="679"/>
      <c r="P48" s="679"/>
    </row>
    <row r="49" spans="1:16" ht="21">
      <c r="A49" s="575">
        <f t="shared" si="0"/>
        <v>47</v>
      </c>
      <c r="B49" s="579" t="s">
        <v>127</v>
      </c>
      <c r="C49" s="575" t="s">
        <v>449</v>
      </c>
      <c r="D49" s="575" t="s">
        <v>239</v>
      </c>
      <c r="E49" s="577">
        <v>45788</v>
      </c>
      <c r="F49" s="578">
        <v>27</v>
      </c>
      <c r="G49" s="727" t="s">
        <v>402</v>
      </c>
      <c r="H49" s="727"/>
      <c r="I49" s="727"/>
      <c r="J49" s="727"/>
      <c r="K49" s="577">
        <v>45803</v>
      </c>
      <c r="L49" s="575" t="s">
        <v>658</v>
      </c>
      <c r="M49" s="537"/>
      <c r="N49" s="679"/>
      <c r="O49" s="679"/>
      <c r="P49" s="679"/>
    </row>
    <row r="50" spans="1:16" ht="21">
      <c r="A50" s="575">
        <f t="shared" si="0"/>
        <v>48</v>
      </c>
      <c r="B50" s="579" t="s">
        <v>129</v>
      </c>
      <c r="C50" s="575" t="s">
        <v>445</v>
      </c>
      <c r="D50" s="575" t="s">
        <v>239</v>
      </c>
      <c r="E50" s="577">
        <v>45799</v>
      </c>
      <c r="F50" s="578">
        <v>29</v>
      </c>
      <c r="G50" s="727" t="s">
        <v>402</v>
      </c>
      <c r="H50" s="727"/>
      <c r="I50" s="727"/>
      <c r="J50" s="727"/>
      <c r="K50" s="577">
        <v>45805</v>
      </c>
      <c r="L50" s="575" t="s">
        <v>659</v>
      </c>
      <c r="M50" s="537"/>
      <c r="N50" s="679"/>
      <c r="O50" s="679"/>
      <c r="P50" s="679"/>
    </row>
    <row r="51" spans="1:16" ht="25.8">
      <c r="A51" s="575">
        <f t="shared" si="0"/>
        <v>49</v>
      </c>
      <c r="B51" s="579" t="s">
        <v>132</v>
      </c>
      <c r="C51" s="575" t="s">
        <v>449</v>
      </c>
      <c r="D51" s="575" t="s">
        <v>239</v>
      </c>
      <c r="E51" s="577">
        <v>45807</v>
      </c>
      <c r="F51" s="578">
        <v>27</v>
      </c>
      <c r="G51" s="727" t="s">
        <v>402</v>
      </c>
      <c r="H51" s="727"/>
      <c r="I51" s="727"/>
      <c r="J51" s="727"/>
      <c r="K51" s="577">
        <v>45812</v>
      </c>
      <c r="L51" s="575" t="s">
        <v>658</v>
      </c>
      <c r="M51" s="537"/>
      <c r="N51" s="672"/>
      <c r="O51" s="672"/>
      <c r="P51" s="672"/>
    </row>
    <row r="52" spans="1:16" ht="25.8">
      <c r="A52" s="575">
        <f t="shared" si="0"/>
        <v>50</v>
      </c>
      <c r="B52" s="579" t="s">
        <v>144</v>
      </c>
      <c r="C52" s="575" t="s">
        <v>449</v>
      </c>
      <c r="D52" s="575" t="s">
        <v>239</v>
      </c>
      <c r="E52" s="577">
        <v>45806</v>
      </c>
      <c r="F52" s="578">
        <v>27</v>
      </c>
      <c r="G52" s="727" t="s">
        <v>402</v>
      </c>
      <c r="H52" s="727"/>
      <c r="I52" s="727"/>
      <c r="J52" s="727"/>
      <c r="K52" s="577">
        <v>45810</v>
      </c>
      <c r="L52" s="575" t="s">
        <v>659</v>
      </c>
      <c r="M52" s="537"/>
      <c r="N52" s="672"/>
      <c r="O52" s="672"/>
      <c r="P52" s="672"/>
    </row>
    <row r="53" spans="1:16" ht="25.8">
      <c r="A53" s="575">
        <f t="shared" si="0"/>
        <v>51</v>
      </c>
      <c r="B53" s="579" t="s">
        <v>123</v>
      </c>
      <c r="C53" s="575" t="s">
        <v>449</v>
      </c>
      <c r="D53" s="575" t="s">
        <v>239</v>
      </c>
      <c r="E53" s="577">
        <v>45811</v>
      </c>
      <c r="F53" s="578">
        <v>27</v>
      </c>
      <c r="G53" s="727" t="s">
        <v>402</v>
      </c>
      <c r="H53" s="727"/>
      <c r="I53" s="727"/>
      <c r="J53" s="727"/>
      <c r="K53" s="577">
        <v>45816</v>
      </c>
      <c r="L53" s="575" t="s">
        <v>658</v>
      </c>
      <c r="M53" s="537"/>
      <c r="N53" s="672"/>
      <c r="O53" s="672"/>
      <c r="P53" s="672"/>
    </row>
    <row r="54" spans="1:16" ht="25.8">
      <c r="A54" s="575">
        <f t="shared" si="0"/>
        <v>52</v>
      </c>
      <c r="B54" s="579" t="s">
        <v>124</v>
      </c>
      <c r="C54" s="575" t="s">
        <v>449</v>
      </c>
      <c r="D54" s="575" t="s">
        <v>239</v>
      </c>
      <c r="E54" s="577">
        <v>45817</v>
      </c>
      <c r="F54" s="578">
        <v>27</v>
      </c>
      <c r="G54" s="727" t="s">
        <v>402</v>
      </c>
      <c r="H54" s="727"/>
      <c r="I54" s="727"/>
      <c r="J54" s="727"/>
      <c r="K54" s="577">
        <v>45820</v>
      </c>
      <c r="L54" s="575" t="s">
        <v>658</v>
      </c>
      <c r="M54" s="537"/>
      <c r="N54" s="672"/>
      <c r="O54" s="672"/>
      <c r="P54" s="672"/>
    </row>
    <row r="55" spans="1:16" ht="25.8">
      <c r="A55" s="575">
        <f t="shared" si="0"/>
        <v>53</v>
      </c>
      <c r="B55" s="579" t="s">
        <v>125</v>
      </c>
      <c r="C55" s="575" t="s">
        <v>449</v>
      </c>
      <c r="D55" s="575" t="s">
        <v>239</v>
      </c>
      <c r="E55" s="577">
        <v>45820</v>
      </c>
      <c r="F55" s="578">
        <v>27</v>
      </c>
      <c r="G55" s="727" t="s">
        <v>402</v>
      </c>
      <c r="H55" s="727"/>
      <c r="I55" s="727"/>
      <c r="J55" s="727"/>
      <c r="K55" s="577">
        <v>45825</v>
      </c>
      <c r="L55" s="575" t="s">
        <v>659</v>
      </c>
      <c r="M55" s="537"/>
      <c r="N55" s="672"/>
      <c r="O55" s="672"/>
      <c r="P55" s="672"/>
    </row>
    <row r="56" spans="1:16" ht="25.8">
      <c r="A56" s="575">
        <f t="shared" si="0"/>
        <v>54</v>
      </c>
      <c r="B56" s="576" t="s">
        <v>122</v>
      </c>
      <c r="C56" s="575" t="s">
        <v>671</v>
      </c>
      <c r="D56" s="575" t="s">
        <v>239</v>
      </c>
      <c r="E56" s="577">
        <v>45822</v>
      </c>
      <c r="F56" s="578">
        <v>56</v>
      </c>
      <c r="G56" s="727" t="s">
        <v>402</v>
      </c>
      <c r="H56" s="727"/>
      <c r="I56" s="727"/>
      <c r="J56" s="727"/>
      <c r="K56" s="577">
        <v>45832</v>
      </c>
      <c r="L56" s="575" t="s">
        <v>658</v>
      </c>
      <c r="M56" s="537"/>
      <c r="N56" s="672"/>
      <c r="O56" s="672"/>
      <c r="P56" s="672"/>
    </row>
    <row r="57" spans="1:16" ht="25.8">
      <c r="A57" s="575">
        <f t="shared" si="0"/>
        <v>55</v>
      </c>
      <c r="B57" s="576" t="s">
        <v>631</v>
      </c>
      <c r="C57" s="575" t="s">
        <v>632</v>
      </c>
      <c r="D57" s="575" t="s">
        <v>239</v>
      </c>
      <c r="E57" s="577">
        <v>45827</v>
      </c>
      <c r="F57" s="578">
        <v>47</v>
      </c>
      <c r="G57" s="727" t="s">
        <v>402</v>
      </c>
      <c r="H57" s="727"/>
      <c r="I57" s="727"/>
      <c r="J57" s="727"/>
      <c r="K57" s="577">
        <v>45839</v>
      </c>
      <c r="L57" s="575" t="s">
        <v>659</v>
      </c>
      <c r="M57" s="537"/>
      <c r="N57" s="672"/>
      <c r="O57" s="672"/>
      <c r="P57" s="672"/>
    </row>
    <row r="58" spans="1:16" ht="25.8">
      <c r="A58" s="575">
        <f t="shared" si="0"/>
        <v>56</v>
      </c>
      <c r="B58" s="576" t="s">
        <v>616</v>
      </c>
      <c r="C58" s="575" t="s">
        <v>401</v>
      </c>
      <c r="D58" s="575" t="s">
        <v>239</v>
      </c>
      <c r="E58" s="577">
        <v>45841</v>
      </c>
      <c r="F58" s="578">
        <v>28</v>
      </c>
      <c r="G58" s="727" t="s">
        <v>402</v>
      </c>
      <c r="H58" s="727"/>
      <c r="I58" s="727"/>
      <c r="J58" s="727"/>
      <c r="K58" s="577">
        <v>45850</v>
      </c>
      <c r="L58" s="575" t="s">
        <v>695</v>
      </c>
      <c r="M58" s="537"/>
      <c r="N58" s="672"/>
      <c r="O58" s="672"/>
      <c r="P58" s="672"/>
    </row>
    <row r="59" spans="1:16" ht="25.8">
      <c r="A59" s="575">
        <f t="shared" si="0"/>
        <v>57</v>
      </c>
      <c r="B59" s="576" t="s">
        <v>597</v>
      </c>
      <c r="C59" s="575" t="s">
        <v>596</v>
      </c>
      <c r="D59" s="575" t="s">
        <v>239</v>
      </c>
      <c r="E59" s="577">
        <v>45841</v>
      </c>
      <c r="F59" s="578">
        <v>54</v>
      </c>
      <c r="G59" s="727" t="s">
        <v>402</v>
      </c>
      <c r="H59" s="727"/>
      <c r="I59" s="727"/>
      <c r="J59" s="727"/>
      <c r="K59" s="577">
        <v>45859</v>
      </c>
      <c r="L59" s="575" t="s">
        <v>658</v>
      </c>
      <c r="M59" s="537"/>
      <c r="N59" s="672"/>
      <c r="O59" s="672"/>
      <c r="P59" s="672"/>
    </row>
    <row r="60" spans="1:16" ht="25.8">
      <c r="A60" s="575">
        <f t="shared" si="0"/>
        <v>58</v>
      </c>
      <c r="B60" s="576" t="s">
        <v>519</v>
      </c>
      <c r="C60" s="575" t="s">
        <v>591</v>
      </c>
      <c r="D60" s="575" t="s">
        <v>239</v>
      </c>
      <c r="E60" s="577">
        <v>45841</v>
      </c>
      <c r="F60" s="578">
        <v>47</v>
      </c>
      <c r="G60" s="727" t="s">
        <v>402</v>
      </c>
      <c r="H60" s="727"/>
      <c r="I60" s="727"/>
      <c r="J60" s="727"/>
      <c r="K60" s="577">
        <v>45852</v>
      </c>
      <c r="L60" s="575" t="s">
        <v>696</v>
      </c>
      <c r="M60" s="537"/>
      <c r="N60" s="672"/>
      <c r="O60" s="672"/>
      <c r="P60" s="672"/>
    </row>
    <row r="61" spans="1:16" ht="25.8">
      <c r="A61" s="575">
        <f t="shared" si="0"/>
        <v>59</v>
      </c>
      <c r="B61" s="576" t="s">
        <v>21</v>
      </c>
      <c r="C61" s="575" t="s">
        <v>401</v>
      </c>
      <c r="D61" s="575" t="s">
        <v>239</v>
      </c>
      <c r="E61" s="577">
        <v>45852</v>
      </c>
      <c r="F61" s="578">
        <v>28</v>
      </c>
      <c r="G61" s="727" t="s">
        <v>402</v>
      </c>
      <c r="H61" s="727"/>
      <c r="I61" s="727"/>
      <c r="J61" s="727"/>
      <c r="K61" s="577">
        <v>45858</v>
      </c>
      <c r="L61" s="575" t="s">
        <v>695</v>
      </c>
      <c r="M61" s="537"/>
      <c r="N61" s="672"/>
      <c r="O61" s="672"/>
      <c r="P61" s="672"/>
    </row>
    <row r="62" spans="1:16" ht="25.8">
      <c r="A62" s="575">
        <f t="shared" si="0"/>
        <v>60</v>
      </c>
      <c r="B62" s="576" t="s">
        <v>142</v>
      </c>
      <c r="C62" s="575" t="s">
        <v>454</v>
      </c>
      <c r="D62" s="575" t="s">
        <v>239</v>
      </c>
      <c r="E62" s="577">
        <v>45853</v>
      </c>
      <c r="F62" s="578">
        <v>34.6</v>
      </c>
      <c r="G62" s="727" t="s">
        <v>402</v>
      </c>
      <c r="H62" s="727"/>
      <c r="I62" s="727"/>
      <c r="J62" s="727"/>
      <c r="K62" s="577">
        <v>45861</v>
      </c>
      <c r="L62" s="575" t="s">
        <v>696</v>
      </c>
      <c r="M62" s="537"/>
      <c r="N62" s="672"/>
      <c r="O62" s="672"/>
      <c r="P62" s="672"/>
    </row>
    <row r="63" spans="1:16" ht="25.8">
      <c r="A63" s="575">
        <f t="shared" si="0"/>
        <v>61</v>
      </c>
      <c r="B63" s="576" t="s">
        <v>138</v>
      </c>
      <c r="C63" s="575" t="s">
        <v>454</v>
      </c>
      <c r="D63" s="575" t="s">
        <v>239</v>
      </c>
      <c r="E63" s="577">
        <v>45859</v>
      </c>
      <c r="F63" s="578">
        <v>34.6</v>
      </c>
      <c r="G63" s="727" t="s">
        <v>402</v>
      </c>
      <c r="H63" s="727"/>
      <c r="I63" s="727"/>
      <c r="J63" s="727"/>
      <c r="K63" s="577">
        <v>45869</v>
      </c>
      <c r="L63" s="575" t="s">
        <v>696</v>
      </c>
      <c r="M63" s="537"/>
      <c r="N63" s="672"/>
      <c r="O63" s="672"/>
      <c r="P63" s="672"/>
    </row>
    <row r="64" spans="1:16" ht="25.8">
      <c r="A64" s="575">
        <f t="shared" si="0"/>
        <v>62</v>
      </c>
      <c r="B64" s="576" t="s">
        <v>134</v>
      </c>
      <c r="C64" s="575" t="s">
        <v>401</v>
      </c>
      <c r="D64" s="575" t="s">
        <v>239</v>
      </c>
      <c r="E64" s="577">
        <v>45860</v>
      </c>
      <c r="F64" s="578">
        <v>28</v>
      </c>
      <c r="G64" s="727" t="s">
        <v>402</v>
      </c>
      <c r="H64" s="727"/>
      <c r="I64" s="727"/>
      <c r="J64" s="727"/>
      <c r="K64" s="577">
        <v>45868</v>
      </c>
      <c r="L64" s="575" t="s">
        <v>695</v>
      </c>
      <c r="M64" s="537"/>
      <c r="N64" s="672"/>
      <c r="O64" s="672"/>
      <c r="P64" s="672"/>
    </row>
    <row r="65" spans="1:16" ht="25.8">
      <c r="A65" s="575">
        <f t="shared" si="0"/>
        <v>63</v>
      </c>
      <c r="B65" s="576" t="s">
        <v>130</v>
      </c>
      <c r="C65" s="575" t="s">
        <v>445</v>
      </c>
      <c r="D65" s="575" t="s">
        <v>239</v>
      </c>
      <c r="E65" s="577">
        <v>45859</v>
      </c>
      <c r="F65" s="578">
        <v>29</v>
      </c>
      <c r="G65" s="727" t="s">
        <v>402</v>
      </c>
      <c r="H65" s="727"/>
      <c r="I65" s="727"/>
      <c r="J65" s="727"/>
      <c r="K65" s="577">
        <v>45876</v>
      </c>
      <c r="L65" s="575" t="s">
        <v>694</v>
      </c>
      <c r="M65" s="537"/>
      <c r="N65" s="672"/>
      <c r="O65" s="672"/>
      <c r="P65" s="672"/>
    </row>
    <row r="66" spans="1:16" ht="15.6">
      <c r="A66" s="575">
        <f t="shared" si="0"/>
        <v>64</v>
      </c>
      <c r="B66" s="576" t="s">
        <v>149</v>
      </c>
      <c r="C66" s="575" t="s">
        <v>445</v>
      </c>
      <c r="D66" s="575" t="s">
        <v>239</v>
      </c>
      <c r="E66" s="577">
        <v>45862</v>
      </c>
      <c r="F66" s="578">
        <v>29</v>
      </c>
      <c r="G66" s="727" t="s">
        <v>402</v>
      </c>
      <c r="H66" s="727"/>
      <c r="I66" s="727"/>
      <c r="J66" s="727"/>
      <c r="K66" s="577">
        <v>45875</v>
      </c>
      <c r="L66" s="575" t="s">
        <v>697</v>
      </c>
      <c r="M66" s="537"/>
      <c r="N66" s="674"/>
      <c r="O66" s="674"/>
      <c r="P66" s="674"/>
    </row>
    <row r="67" spans="1:16" ht="15.6">
      <c r="A67" s="575">
        <f t="shared" si="0"/>
        <v>65</v>
      </c>
      <c r="B67" s="576" t="s">
        <v>131</v>
      </c>
      <c r="C67" s="575" t="s">
        <v>445</v>
      </c>
      <c r="D67" s="575" t="s">
        <v>239</v>
      </c>
      <c r="E67" s="577">
        <v>45837</v>
      </c>
      <c r="F67" s="578">
        <v>29</v>
      </c>
      <c r="G67" s="727" t="s">
        <v>402</v>
      </c>
      <c r="H67" s="727"/>
      <c r="I67" s="727"/>
      <c r="J67" s="727"/>
      <c r="K67" s="577">
        <v>45876</v>
      </c>
      <c r="L67" s="575" t="s">
        <v>695</v>
      </c>
      <c r="M67" s="537"/>
      <c r="N67" s="674"/>
      <c r="O67" s="674"/>
      <c r="P67" s="674"/>
    </row>
    <row r="68" spans="1:16" ht="25.8">
      <c r="A68" s="575">
        <f>A67+1</f>
        <v>66</v>
      </c>
      <c r="B68" s="576" t="s">
        <v>19</v>
      </c>
      <c r="C68" s="575" t="s">
        <v>590</v>
      </c>
      <c r="D68" s="575" t="s">
        <v>239</v>
      </c>
      <c r="E68" s="577">
        <v>45875</v>
      </c>
      <c r="F68" s="578">
        <v>54</v>
      </c>
      <c r="G68" s="727" t="s">
        <v>402</v>
      </c>
      <c r="H68" s="727"/>
      <c r="I68" s="727"/>
      <c r="J68" s="727"/>
      <c r="K68" s="577">
        <v>45888</v>
      </c>
      <c r="L68" s="575" t="s">
        <v>696</v>
      </c>
      <c r="M68" s="537"/>
      <c r="N68" s="672"/>
      <c r="O68" s="672"/>
      <c r="P68" s="672"/>
    </row>
    <row r="69" spans="1:16" ht="25.8">
      <c r="A69" s="575">
        <f t="shared" ref="A69:A94" si="1">A68+1</f>
        <v>67</v>
      </c>
      <c r="B69" s="576" t="s">
        <v>139</v>
      </c>
      <c r="C69" s="575" t="s">
        <v>454</v>
      </c>
      <c r="D69" s="575" t="s">
        <v>239</v>
      </c>
      <c r="E69" s="577">
        <v>45876</v>
      </c>
      <c r="F69" s="578">
        <v>34.630000000000003</v>
      </c>
      <c r="G69" s="727" t="s">
        <v>402</v>
      </c>
      <c r="H69" s="727"/>
      <c r="I69" s="727"/>
      <c r="J69" s="727"/>
      <c r="K69" s="577">
        <v>45886</v>
      </c>
      <c r="L69" s="575" t="s">
        <v>695</v>
      </c>
      <c r="M69" s="537"/>
      <c r="N69" s="672"/>
      <c r="O69" s="672"/>
      <c r="P69" s="672"/>
    </row>
    <row r="70" spans="1:16" ht="25.8">
      <c r="A70" s="575">
        <f t="shared" si="1"/>
        <v>68</v>
      </c>
      <c r="B70" s="576" t="s">
        <v>606</v>
      </c>
      <c r="C70" s="575" t="s">
        <v>630</v>
      </c>
      <c r="D70" s="575" t="s">
        <v>239</v>
      </c>
      <c r="E70" s="577">
        <v>45876</v>
      </c>
      <c r="F70" s="578">
        <v>51.6</v>
      </c>
      <c r="G70" s="727" t="s">
        <v>402</v>
      </c>
      <c r="H70" s="727"/>
      <c r="I70" s="727"/>
      <c r="J70" s="727"/>
      <c r="K70" s="577">
        <v>45885</v>
      </c>
      <c r="L70" s="575" t="s">
        <v>693</v>
      </c>
      <c r="M70" s="537"/>
      <c r="N70" s="672"/>
      <c r="O70" s="672"/>
      <c r="P70" s="672"/>
    </row>
    <row r="71" spans="1:16" ht="25.8">
      <c r="A71" s="575">
        <f t="shared" si="1"/>
        <v>69</v>
      </c>
      <c r="B71" s="576" t="s">
        <v>165</v>
      </c>
      <c r="C71" s="575" t="s">
        <v>401</v>
      </c>
      <c r="D71" s="575" t="s">
        <v>239</v>
      </c>
      <c r="E71" s="577">
        <v>45878</v>
      </c>
      <c r="F71" s="578">
        <v>28</v>
      </c>
      <c r="G71" s="727" t="s">
        <v>402</v>
      </c>
      <c r="H71" s="727"/>
      <c r="I71" s="727"/>
      <c r="J71" s="727"/>
      <c r="K71" s="577">
        <v>45891</v>
      </c>
      <c r="L71" s="575" t="s">
        <v>694</v>
      </c>
      <c r="M71" s="537"/>
      <c r="N71" s="672"/>
      <c r="O71" s="672"/>
      <c r="P71" s="672"/>
    </row>
    <row r="72" spans="1:16" ht="25.8">
      <c r="A72" s="575">
        <f t="shared" si="1"/>
        <v>70</v>
      </c>
      <c r="B72" s="576" t="s">
        <v>8</v>
      </c>
      <c r="C72" s="575" t="s">
        <v>453</v>
      </c>
      <c r="D72" s="575" t="s">
        <v>239</v>
      </c>
      <c r="E72" s="577">
        <v>45885</v>
      </c>
      <c r="F72" s="578">
        <v>33</v>
      </c>
      <c r="G72" s="727" t="s">
        <v>402</v>
      </c>
      <c r="H72" s="727"/>
      <c r="I72" s="727"/>
      <c r="J72" s="727"/>
      <c r="K72" s="577">
        <v>45901</v>
      </c>
      <c r="L72" s="575" t="s">
        <v>693</v>
      </c>
      <c r="M72" s="537"/>
      <c r="N72" s="672"/>
      <c r="O72" s="672"/>
      <c r="P72" s="672"/>
    </row>
    <row r="73" spans="1:16" ht="25.8">
      <c r="A73" s="575">
        <f t="shared" si="1"/>
        <v>71</v>
      </c>
      <c r="B73" s="576" t="s">
        <v>150</v>
      </c>
      <c r="C73" s="575" t="s">
        <v>401</v>
      </c>
      <c r="D73" s="575" t="s">
        <v>239</v>
      </c>
      <c r="E73" s="577">
        <v>45887</v>
      </c>
      <c r="F73" s="578">
        <v>28</v>
      </c>
      <c r="G73" s="727" t="s">
        <v>402</v>
      </c>
      <c r="H73" s="727"/>
      <c r="I73" s="727"/>
      <c r="J73" s="727"/>
      <c r="K73" s="577">
        <v>45895</v>
      </c>
      <c r="L73" s="575" t="s">
        <v>695</v>
      </c>
      <c r="M73" s="537"/>
      <c r="N73" s="672"/>
      <c r="O73" s="672"/>
      <c r="P73" s="672"/>
    </row>
    <row r="74" spans="1:16" ht="25.8">
      <c r="A74" s="575">
        <f t="shared" si="1"/>
        <v>72</v>
      </c>
      <c r="B74" s="576" t="s">
        <v>663</v>
      </c>
      <c r="C74" s="575" t="s">
        <v>652</v>
      </c>
      <c r="D74" s="575" t="s">
        <v>239</v>
      </c>
      <c r="E74" s="577">
        <v>45888</v>
      </c>
      <c r="F74" s="578">
        <v>51.6</v>
      </c>
      <c r="G74" s="727" t="s">
        <v>402</v>
      </c>
      <c r="H74" s="727"/>
      <c r="I74" s="727"/>
      <c r="J74" s="727"/>
      <c r="K74" s="577">
        <v>45895</v>
      </c>
      <c r="L74" s="575" t="s">
        <v>693</v>
      </c>
      <c r="M74" s="537"/>
      <c r="N74" s="672"/>
      <c r="O74" s="672"/>
      <c r="P74" s="672"/>
    </row>
    <row r="75" spans="1:16" ht="25.8">
      <c r="A75" s="575">
        <f t="shared" si="1"/>
        <v>73</v>
      </c>
      <c r="B75" s="576" t="s">
        <v>155</v>
      </c>
      <c r="C75" s="575" t="s">
        <v>401</v>
      </c>
      <c r="D75" s="575" t="s">
        <v>239</v>
      </c>
      <c r="E75" s="577">
        <v>45891</v>
      </c>
      <c r="F75" s="578">
        <v>28</v>
      </c>
      <c r="G75" s="727" t="s">
        <v>402</v>
      </c>
      <c r="H75" s="727"/>
      <c r="I75" s="727"/>
      <c r="J75" s="727"/>
      <c r="K75" s="577">
        <v>45895</v>
      </c>
      <c r="L75" s="575" t="s">
        <v>696</v>
      </c>
      <c r="M75" s="537"/>
      <c r="N75" s="672"/>
      <c r="O75" s="672"/>
      <c r="P75" s="672"/>
    </row>
    <row r="76" spans="1:16" s="272" customFormat="1" ht="27.6" customHeight="1">
      <c r="A76" s="545">
        <f t="shared" si="1"/>
        <v>74</v>
      </c>
      <c r="B76" s="469" t="s">
        <v>560</v>
      </c>
      <c r="C76" s="182" t="s">
        <v>401</v>
      </c>
      <c r="D76" s="545" t="s">
        <v>239</v>
      </c>
      <c r="E76" s="285">
        <v>45895</v>
      </c>
      <c r="F76" s="286">
        <v>28</v>
      </c>
      <c r="G76" s="673" t="s">
        <v>402</v>
      </c>
      <c r="H76" s="673"/>
      <c r="I76" s="673"/>
      <c r="J76" s="673"/>
      <c r="K76" s="184">
        <v>45947</v>
      </c>
      <c r="L76" s="545" t="s">
        <v>696</v>
      </c>
      <c r="M76" s="545"/>
      <c r="N76" s="672"/>
      <c r="O76" s="672"/>
      <c r="P76" s="672"/>
    </row>
    <row r="77" spans="1:16" s="272" customFormat="1" ht="27.6" customHeight="1">
      <c r="A77" s="606">
        <f t="shared" si="1"/>
        <v>75</v>
      </c>
      <c r="B77" s="469" t="s">
        <v>119</v>
      </c>
      <c r="C77" s="182" t="s">
        <v>454</v>
      </c>
      <c r="D77" s="606" t="s">
        <v>239</v>
      </c>
      <c r="E77" s="285">
        <v>45900</v>
      </c>
      <c r="F77" s="286">
        <v>35</v>
      </c>
      <c r="G77" s="673" t="s">
        <v>402</v>
      </c>
      <c r="H77" s="673"/>
      <c r="I77" s="673"/>
      <c r="J77" s="673"/>
      <c r="K77" s="184">
        <v>45910</v>
      </c>
      <c r="L77" s="606" t="s">
        <v>695</v>
      </c>
      <c r="M77" s="606"/>
      <c r="N77" s="484"/>
      <c r="O77" s="484"/>
      <c r="P77" s="484"/>
    </row>
    <row r="78" spans="1:16" s="272" customFormat="1" ht="27.6" customHeight="1">
      <c r="A78" s="606">
        <f t="shared" si="1"/>
        <v>76</v>
      </c>
      <c r="B78" s="469" t="s">
        <v>608</v>
      </c>
      <c r="C78" s="182" t="s">
        <v>704</v>
      </c>
      <c r="D78" s="606" t="s">
        <v>239</v>
      </c>
      <c r="E78" s="285">
        <v>45901</v>
      </c>
      <c r="F78" s="286">
        <v>63</v>
      </c>
      <c r="G78" s="673" t="s">
        <v>402</v>
      </c>
      <c r="H78" s="673"/>
      <c r="I78" s="673"/>
      <c r="J78" s="673"/>
      <c r="K78" s="184">
        <v>45912</v>
      </c>
      <c r="L78" s="606" t="s">
        <v>696</v>
      </c>
      <c r="M78" s="606"/>
      <c r="N78" s="484"/>
      <c r="O78" s="484"/>
      <c r="P78" s="484"/>
    </row>
    <row r="79" spans="1:16" s="272" customFormat="1" ht="27.6" customHeight="1">
      <c r="A79" s="606">
        <f t="shared" si="1"/>
        <v>77</v>
      </c>
      <c r="B79" s="469" t="s">
        <v>164</v>
      </c>
      <c r="C79" s="182" t="s">
        <v>401</v>
      </c>
      <c r="D79" s="606" t="s">
        <v>239</v>
      </c>
      <c r="E79" s="285">
        <v>45903</v>
      </c>
      <c r="F79" s="286">
        <v>27.9</v>
      </c>
      <c r="G79" s="673" t="s">
        <v>402</v>
      </c>
      <c r="H79" s="673"/>
      <c r="I79" s="673"/>
      <c r="J79" s="673"/>
      <c r="K79" s="184">
        <v>45907</v>
      </c>
      <c r="L79" s="606" t="s">
        <v>693</v>
      </c>
      <c r="M79" s="606"/>
      <c r="N79" s="484"/>
      <c r="O79" s="484"/>
      <c r="P79" s="484"/>
    </row>
    <row r="80" spans="1:16" s="272" customFormat="1" ht="43.2" customHeight="1">
      <c r="A80" s="606">
        <f t="shared" si="1"/>
        <v>78</v>
      </c>
      <c r="B80" s="469" t="s">
        <v>654</v>
      </c>
      <c r="C80" s="182" t="s">
        <v>477</v>
      </c>
      <c r="D80" s="606" t="s">
        <v>239</v>
      </c>
      <c r="E80" s="285">
        <v>45905</v>
      </c>
      <c r="F80" s="286">
        <v>45</v>
      </c>
      <c r="G80" s="673" t="s">
        <v>402</v>
      </c>
      <c r="H80" s="673"/>
      <c r="I80" s="673"/>
      <c r="J80" s="673"/>
      <c r="K80" s="184">
        <v>45933</v>
      </c>
      <c r="L80" s="606" t="s">
        <v>694</v>
      </c>
      <c r="M80" s="606"/>
      <c r="N80" s="677"/>
      <c r="O80" s="678"/>
      <c r="P80" s="678"/>
    </row>
    <row r="81" spans="1:16" s="430" customFormat="1" ht="34.799999999999997" customHeight="1">
      <c r="A81" s="482">
        <f t="shared" si="1"/>
        <v>79</v>
      </c>
      <c r="B81" s="468" t="s">
        <v>163</v>
      </c>
      <c r="C81" s="488" t="s">
        <v>678</v>
      </c>
      <c r="D81" s="482" t="s">
        <v>239</v>
      </c>
      <c r="E81" s="429">
        <v>45908</v>
      </c>
      <c r="F81" s="428">
        <v>33</v>
      </c>
      <c r="G81" s="681" t="s">
        <v>710</v>
      </c>
      <c r="H81" s="682"/>
      <c r="I81" s="682"/>
      <c r="J81" s="683"/>
      <c r="K81" s="458"/>
      <c r="L81" s="482" t="s">
        <v>693</v>
      </c>
      <c r="M81" s="482"/>
      <c r="N81" s="675"/>
      <c r="O81" s="676"/>
      <c r="P81" s="676"/>
    </row>
    <row r="82" spans="1:16" s="272" customFormat="1" ht="27.6" customHeight="1">
      <c r="A82" s="606">
        <f t="shared" si="1"/>
        <v>80</v>
      </c>
      <c r="B82" s="469" t="s">
        <v>40</v>
      </c>
      <c r="C82" s="182" t="s">
        <v>445</v>
      </c>
      <c r="D82" s="606" t="s">
        <v>239</v>
      </c>
      <c r="E82" s="285">
        <v>45909</v>
      </c>
      <c r="F82" s="286">
        <v>29</v>
      </c>
      <c r="G82" s="673" t="s">
        <v>402</v>
      </c>
      <c r="H82" s="673"/>
      <c r="I82" s="673"/>
      <c r="J82" s="673"/>
      <c r="K82" s="184">
        <v>45913</v>
      </c>
      <c r="L82" s="606" t="s">
        <v>693</v>
      </c>
      <c r="M82" s="606"/>
      <c r="N82" s="484"/>
      <c r="O82" s="484"/>
      <c r="P82" s="484"/>
    </row>
    <row r="83" spans="1:16" s="272" customFormat="1" ht="27.6" customHeight="1">
      <c r="A83" s="606">
        <f t="shared" si="1"/>
        <v>81</v>
      </c>
      <c r="B83" s="469" t="s">
        <v>154</v>
      </c>
      <c r="C83" s="182" t="s">
        <v>453</v>
      </c>
      <c r="D83" s="606" t="s">
        <v>239</v>
      </c>
      <c r="E83" s="285">
        <v>45909</v>
      </c>
      <c r="F83" s="286">
        <v>33.299999999999997</v>
      </c>
      <c r="G83" s="673" t="s">
        <v>402</v>
      </c>
      <c r="H83" s="673"/>
      <c r="I83" s="673"/>
      <c r="J83" s="673"/>
      <c r="K83" s="184">
        <v>45930</v>
      </c>
      <c r="L83" s="606" t="s">
        <v>705</v>
      </c>
      <c r="M83" s="606"/>
      <c r="N83" s="484"/>
      <c r="O83" s="484"/>
      <c r="P83" s="484"/>
    </row>
    <row r="84" spans="1:16" s="272" customFormat="1" ht="27.6" customHeight="1">
      <c r="A84" s="606">
        <f t="shared" si="1"/>
        <v>82</v>
      </c>
      <c r="B84" s="469" t="s">
        <v>118</v>
      </c>
      <c r="C84" s="182" t="s">
        <v>453</v>
      </c>
      <c r="D84" s="606" t="s">
        <v>239</v>
      </c>
      <c r="E84" s="285">
        <v>45912</v>
      </c>
      <c r="F84" s="286">
        <v>33.299999999999997</v>
      </c>
      <c r="G84" s="673" t="s">
        <v>402</v>
      </c>
      <c r="H84" s="673"/>
      <c r="I84" s="673"/>
      <c r="J84" s="673"/>
      <c r="K84" s="184">
        <v>45922</v>
      </c>
      <c r="L84" s="606" t="s">
        <v>708</v>
      </c>
      <c r="M84" s="606"/>
      <c r="N84" s="484"/>
      <c r="O84" s="484"/>
      <c r="P84" s="484"/>
    </row>
    <row r="85" spans="1:16" s="272" customFormat="1" ht="27.6" customHeight="1">
      <c r="A85" s="606">
        <f t="shared" si="1"/>
        <v>83</v>
      </c>
      <c r="B85" s="469" t="s">
        <v>563</v>
      </c>
      <c r="C85" s="182" t="s">
        <v>652</v>
      </c>
      <c r="D85" s="606" t="s">
        <v>239</v>
      </c>
      <c r="E85" s="285">
        <v>45914</v>
      </c>
      <c r="F85" s="286">
        <v>51.7</v>
      </c>
      <c r="G85" s="673" t="s">
        <v>402</v>
      </c>
      <c r="H85" s="673"/>
      <c r="I85" s="673"/>
      <c r="J85" s="673"/>
      <c r="K85" s="184">
        <v>45925</v>
      </c>
      <c r="L85" s="606" t="s">
        <v>696</v>
      </c>
      <c r="M85" s="606"/>
      <c r="N85" s="484"/>
      <c r="O85" s="484"/>
      <c r="P85" s="484"/>
    </row>
    <row r="86" spans="1:16" s="272" customFormat="1" ht="34.799999999999997" customHeight="1">
      <c r="A86" s="606">
        <f t="shared" si="1"/>
        <v>84</v>
      </c>
      <c r="B86" s="469" t="s">
        <v>689</v>
      </c>
      <c r="C86" s="182" t="s">
        <v>599</v>
      </c>
      <c r="D86" s="606" t="s">
        <v>239</v>
      </c>
      <c r="E86" s="285">
        <v>45916</v>
      </c>
      <c r="F86" s="286">
        <v>60</v>
      </c>
      <c r="G86" s="673" t="s">
        <v>402</v>
      </c>
      <c r="H86" s="673"/>
      <c r="I86" s="673"/>
      <c r="J86" s="673"/>
      <c r="K86" s="184">
        <v>45923</v>
      </c>
      <c r="L86" s="606" t="s">
        <v>693</v>
      </c>
      <c r="M86" s="606"/>
      <c r="N86" s="677"/>
      <c r="O86" s="678"/>
      <c r="P86" s="678"/>
    </row>
    <row r="87" spans="1:16" s="272" customFormat="1" ht="34.799999999999997" customHeight="1">
      <c r="A87" s="606">
        <f t="shared" si="1"/>
        <v>85</v>
      </c>
      <c r="B87" s="469" t="s">
        <v>117</v>
      </c>
      <c r="C87" s="182" t="s">
        <v>449</v>
      </c>
      <c r="D87" s="606" t="s">
        <v>239</v>
      </c>
      <c r="E87" s="285">
        <v>45922</v>
      </c>
      <c r="F87" s="286">
        <v>27</v>
      </c>
      <c r="G87" s="673" t="s">
        <v>402</v>
      </c>
      <c r="H87" s="673"/>
      <c r="I87" s="673"/>
      <c r="J87" s="673"/>
      <c r="K87" s="184">
        <v>45930</v>
      </c>
      <c r="L87" s="606" t="s">
        <v>708</v>
      </c>
      <c r="M87" s="606"/>
      <c r="N87" s="677"/>
      <c r="O87" s="678"/>
      <c r="P87" s="678"/>
    </row>
    <row r="88" spans="1:16" s="272" customFormat="1" ht="34.799999999999997" customHeight="1">
      <c r="A88" s="606">
        <f t="shared" si="1"/>
        <v>86</v>
      </c>
      <c r="B88" s="469" t="s">
        <v>674</v>
      </c>
      <c r="C88" s="182" t="s">
        <v>675</v>
      </c>
      <c r="D88" s="606" t="s">
        <v>239</v>
      </c>
      <c r="E88" s="285">
        <v>45925</v>
      </c>
      <c r="F88" s="286">
        <v>50</v>
      </c>
      <c r="G88" s="673" t="s">
        <v>402</v>
      </c>
      <c r="H88" s="673"/>
      <c r="I88" s="673"/>
      <c r="J88" s="673"/>
      <c r="K88" s="184">
        <v>45931</v>
      </c>
      <c r="L88" s="606" t="s">
        <v>693</v>
      </c>
      <c r="M88" s="606"/>
      <c r="N88" s="677"/>
      <c r="O88" s="678"/>
      <c r="P88" s="678"/>
    </row>
    <row r="89" spans="1:16" s="272" customFormat="1" ht="34.799999999999997" customHeight="1">
      <c r="A89" s="606">
        <f t="shared" si="1"/>
        <v>87</v>
      </c>
      <c r="B89" s="469" t="s">
        <v>173</v>
      </c>
      <c r="C89" s="182" t="s">
        <v>449</v>
      </c>
      <c r="D89" s="606" t="s">
        <v>239</v>
      </c>
      <c r="E89" s="285">
        <v>45928</v>
      </c>
      <c r="F89" s="286">
        <v>27</v>
      </c>
      <c r="G89" s="673" t="s">
        <v>402</v>
      </c>
      <c r="H89" s="673"/>
      <c r="I89" s="673"/>
      <c r="J89" s="673"/>
      <c r="K89" s="184">
        <v>45935</v>
      </c>
      <c r="L89" s="606" t="s">
        <v>696</v>
      </c>
      <c r="M89" s="606"/>
      <c r="N89" s="677"/>
      <c r="O89" s="678"/>
      <c r="P89" s="678"/>
    </row>
    <row r="90" spans="1:16" s="272" customFormat="1" ht="34.799999999999997" customHeight="1">
      <c r="A90" s="606">
        <f t="shared" si="1"/>
        <v>88</v>
      </c>
      <c r="B90" s="469" t="s">
        <v>698</v>
      </c>
      <c r="C90" s="182" t="s">
        <v>699</v>
      </c>
      <c r="D90" s="606" t="s">
        <v>239</v>
      </c>
      <c r="E90" s="285">
        <v>45929</v>
      </c>
      <c r="F90" s="286">
        <v>60</v>
      </c>
      <c r="G90" s="673" t="s">
        <v>402</v>
      </c>
      <c r="H90" s="673"/>
      <c r="I90" s="673"/>
      <c r="J90" s="673"/>
      <c r="K90" s="184">
        <v>45947</v>
      </c>
      <c r="L90" s="606" t="s">
        <v>705</v>
      </c>
      <c r="M90" s="606"/>
      <c r="N90" s="677"/>
      <c r="O90" s="678"/>
      <c r="P90" s="678"/>
    </row>
    <row r="91" spans="1:16" s="272" customFormat="1" ht="34.799999999999997" customHeight="1">
      <c r="A91" s="606">
        <f t="shared" si="1"/>
        <v>89</v>
      </c>
      <c r="B91" s="469" t="s">
        <v>598</v>
      </c>
      <c r="C91" s="182" t="s">
        <v>599</v>
      </c>
      <c r="D91" s="606" t="s">
        <v>239</v>
      </c>
      <c r="E91" s="285">
        <v>45934</v>
      </c>
      <c r="F91" s="286">
        <v>60</v>
      </c>
      <c r="G91" s="673" t="s">
        <v>402</v>
      </c>
      <c r="H91" s="673"/>
      <c r="I91" s="673"/>
      <c r="J91" s="673"/>
      <c r="K91" s="184">
        <v>45947</v>
      </c>
      <c r="L91" s="606" t="s">
        <v>708</v>
      </c>
      <c r="M91" s="606"/>
      <c r="N91" s="677"/>
      <c r="O91" s="678"/>
      <c r="P91" s="678"/>
    </row>
    <row r="92" spans="1:16" s="430" customFormat="1" ht="34.799999999999997" customHeight="1">
      <c r="A92" s="482">
        <f t="shared" si="1"/>
        <v>90</v>
      </c>
      <c r="B92" s="468" t="s">
        <v>667</v>
      </c>
      <c r="C92" s="488" t="s">
        <v>116</v>
      </c>
      <c r="D92" s="482" t="s">
        <v>239</v>
      </c>
      <c r="E92" s="429">
        <v>45946</v>
      </c>
      <c r="F92" s="428">
        <v>89</v>
      </c>
      <c r="G92" s="713" t="s">
        <v>806</v>
      </c>
      <c r="H92" s="714"/>
      <c r="I92" s="714"/>
      <c r="J92" s="714"/>
      <c r="K92" s="458"/>
      <c r="L92" s="482" t="s">
        <v>708</v>
      </c>
      <c r="M92" s="482">
        <v>33</v>
      </c>
      <c r="N92" s="675"/>
      <c r="O92" s="676"/>
      <c r="P92" s="676"/>
    </row>
    <row r="93" spans="1:16" s="430" customFormat="1" ht="34.799999999999997" customHeight="1">
      <c r="A93" s="482">
        <f t="shared" si="1"/>
        <v>91</v>
      </c>
      <c r="B93" s="468" t="s">
        <v>672</v>
      </c>
      <c r="C93" s="488" t="s">
        <v>116</v>
      </c>
      <c r="D93" s="482" t="s">
        <v>239</v>
      </c>
      <c r="E93" s="429">
        <v>45946</v>
      </c>
      <c r="F93" s="428">
        <v>89</v>
      </c>
      <c r="G93" s="713" t="s">
        <v>807</v>
      </c>
      <c r="H93" s="714"/>
      <c r="I93" s="714"/>
      <c r="J93" s="714"/>
      <c r="K93" s="458"/>
      <c r="L93" s="482" t="s">
        <v>705</v>
      </c>
      <c r="M93" s="482">
        <v>27</v>
      </c>
      <c r="N93" s="675"/>
      <c r="O93" s="676"/>
      <c r="P93" s="676"/>
    </row>
    <row r="94" spans="1:16" s="272" customFormat="1" ht="34.799999999999997" customHeight="1">
      <c r="A94" s="606">
        <f t="shared" si="1"/>
        <v>92</v>
      </c>
      <c r="B94" s="469" t="s">
        <v>562</v>
      </c>
      <c r="C94" s="182" t="s">
        <v>401</v>
      </c>
      <c r="D94" s="606" t="s">
        <v>239</v>
      </c>
      <c r="E94" s="285">
        <v>45948</v>
      </c>
      <c r="F94" s="286">
        <v>28</v>
      </c>
      <c r="G94" s="673" t="s">
        <v>402</v>
      </c>
      <c r="H94" s="673"/>
      <c r="I94" s="673"/>
      <c r="J94" s="673"/>
      <c r="K94" s="184">
        <v>45957</v>
      </c>
      <c r="L94" s="606" t="s">
        <v>696</v>
      </c>
      <c r="M94" s="606">
        <v>31</v>
      </c>
      <c r="N94" s="677"/>
      <c r="O94" s="678"/>
      <c r="P94" s="678"/>
    </row>
  </sheetData>
  <mergeCells count="180">
    <mergeCell ref="G92:J92"/>
    <mergeCell ref="N92:P92"/>
    <mergeCell ref="G93:J93"/>
    <mergeCell ref="N93:P93"/>
    <mergeCell ref="G5:J5"/>
    <mergeCell ref="N5:P5"/>
    <mergeCell ref="G6:J6"/>
    <mergeCell ref="N6:P6"/>
    <mergeCell ref="G7:J7"/>
    <mergeCell ref="N7:P7"/>
    <mergeCell ref="G12:J12"/>
    <mergeCell ref="N12:P12"/>
    <mergeCell ref="G13:J13"/>
    <mergeCell ref="N13:P13"/>
    <mergeCell ref="G17:J17"/>
    <mergeCell ref="N17:P17"/>
    <mergeCell ref="G18:J18"/>
    <mergeCell ref="N18:P18"/>
    <mergeCell ref="G19:J19"/>
    <mergeCell ref="N19:P19"/>
    <mergeCell ref="G14:J14"/>
    <mergeCell ref="N14:P14"/>
    <mergeCell ref="G15:J15"/>
    <mergeCell ref="N15:P15"/>
    <mergeCell ref="A1:P1"/>
    <mergeCell ref="G2:J2"/>
    <mergeCell ref="N2:P2"/>
    <mergeCell ref="G3:J3"/>
    <mergeCell ref="N3:P3"/>
    <mergeCell ref="G4:J4"/>
    <mergeCell ref="N4:P4"/>
    <mergeCell ref="G11:J11"/>
    <mergeCell ref="N11:P11"/>
    <mergeCell ref="G8:J8"/>
    <mergeCell ref="N8:P8"/>
    <mergeCell ref="G9:J9"/>
    <mergeCell ref="N9:P9"/>
    <mergeCell ref="G10:J10"/>
    <mergeCell ref="N10:P10"/>
    <mergeCell ref="G16:J16"/>
    <mergeCell ref="N16:P16"/>
    <mergeCell ref="G23:J23"/>
    <mergeCell ref="N23:P23"/>
    <mergeCell ref="G24:J24"/>
    <mergeCell ref="N24:P24"/>
    <mergeCell ref="G25:J25"/>
    <mergeCell ref="N25:P25"/>
    <mergeCell ref="G20:J20"/>
    <mergeCell ref="N20:P20"/>
    <mergeCell ref="G21:J21"/>
    <mergeCell ref="N21:P21"/>
    <mergeCell ref="G22:J22"/>
    <mergeCell ref="N22:P22"/>
    <mergeCell ref="G29:J29"/>
    <mergeCell ref="N29:P29"/>
    <mergeCell ref="G30:J30"/>
    <mergeCell ref="N30:P30"/>
    <mergeCell ref="G31:J31"/>
    <mergeCell ref="N31:P31"/>
    <mergeCell ref="G26:J26"/>
    <mergeCell ref="N26:P26"/>
    <mergeCell ref="G27:J27"/>
    <mergeCell ref="N27:P27"/>
    <mergeCell ref="G28:J28"/>
    <mergeCell ref="N28:P28"/>
    <mergeCell ref="G35:J35"/>
    <mergeCell ref="N35:P35"/>
    <mergeCell ref="G36:J36"/>
    <mergeCell ref="N36:P36"/>
    <mergeCell ref="G37:J37"/>
    <mergeCell ref="N37:P37"/>
    <mergeCell ref="G32:J32"/>
    <mergeCell ref="N32:P32"/>
    <mergeCell ref="G33:J33"/>
    <mergeCell ref="N33:P33"/>
    <mergeCell ref="G34:J34"/>
    <mergeCell ref="N34:P34"/>
    <mergeCell ref="G41:J41"/>
    <mergeCell ref="N41:P41"/>
    <mergeCell ref="G42:J42"/>
    <mergeCell ref="N42:P42"/>
    <mergeCell ref="G43:J43"/>
    <mergeCell ref="N43:P43"/>
    <mergeCell ref="G38:J38"/>
    <mergeCell ref="N38:P38"/>
    <mergeCell ref="G39:J39"/>
    <mergeCell ref="N39:P39"/>
    <mergeCell ref="G40:J40"/>
    <mergeCell ref="N40:P40"/>
    <mergeCell ref="G47:J47"/>
    <mergeCell ref="N47:P47"/>
    <mergeCell ref="G48:J48"/>
    <mergeCell ref="N48:P48"/>
    <mergeCell ref="G49:J49"/>
    <mergeCell ref="N49:P49"/>
    <mergeCell ref="G44:J44"/>
    <mergeCell ref="N44:P44"/>
    <mergeCell ref="G45:J45"/>
    <mergeCell ref="N45:P45"/>
    <mergeCell ref="G46:J46"/>
    <mergeCell ref="N46:P46"/>
    <mergeCell ref="G53:J53"/>
    <mergeCell ref="N53:P53"/>
    <mergeCell ref="G54:J54"/>
    <mergeCell ref="N54:P54"/>
    <mergeCell ref="G55:J55"/>
    <mergeCell ref="N55:P55"/>
    <mergeCell ref="G50:J50"/>
    <mergeCell ref="N50:P50"/>
    <mergeCell ref="G51:J51"/>
    <mergeCell ref="N51:P51"/>
    <mergeCell ref="G52:J52"/>
    <mergeCell ref="N52:P52"/>
    <mergeCell ref="G59:J59"/>
    <mergeCell ref="N59:P59"/>
    <mergeCell ref="G60:J60"/>
    <mergeCell ref="N60:P60"/>
    <mergeCell ref="G61:J61"/>
    <mergeCell ref="N61:P61"/>
    <mergeCell ref="G56:J56"/>
    <mergeCell ref="N56:P56"/>
    <mergeCell ref="G57:J57"/>
    <mergeCell ref="N57:P57"/>
    <mergeCell ref="G58:J58"/>
    <mergeCell ref="N58:P58"/>
    <mergeCell ref="G65:J65"/>
    <mergeCell ref="N65:P65"/>
    <mergeCell ref="G66:J66"/>
    <mergeCell ref="N66:P66"/>
    <mergeCell ref="G67:J67"/>
    <mergeCell ref="N67:P67"/>
    <mergeCell ref="G62:J62"/>
    <mergeCell ref="N62:P62"/>
    <mergeCell ref="G63:J63"/>
    <mergeCell ref="N63:P63"/>
    <mergeCell ref="G64:J64"/>
    <mergeCell ref="N64:P64"/>
    <mergeCell ref="G71:J71"/>
    <mergeCell ref="N71:P71"/>
    <mergeCell ref="G72:J72"/>
    <mergeCell ref="G73:J73"/>
    <mergeCell ref="G74:J74"/>
    <mergeCell ref="N74:P74"/>
    <mergeCell ref="G68:J68"/>
    <mergeCell ref="N68:P68"/>
    <mergeCell ref="G69:J69"/>
    <mergeCell ref="N69:P69"/>
    <mergeCell ref="G70:J70"/>
    <mergeCell ref="N70:P70"/>
    <mergeCell ref="G87:J87"/>
    <mergeCell ref="N87:P87"/>
    <mergeCell ref="G80:J80"/>
    <mergeCell ref="N80:P80"/>
    <mergeCell ref="G81:J81"/>
    <mergeCell ref="N81:P81"/>
    <mergeCell ref="G82:J82"/>
    <mergeCell ref="G83:J83"/>
    <mergeCell ref="G75:J75"/>
    <mergeCell ref="N75:P75"/>
    <mergeCell ref="G76:J76"/>
    <mergeCell ref="G77:J77"/>
    <mergeCell ref="G78:J78"/>
    <mergeCell ref="G79:J79"/>
    <mergeCell ref="G94:J94"/>
    <mergeCell ref="N94:P94"/>
    <mergeCell ref="N72:P72"/>
    <mergeCell ref="N73:P73"/>
    <mergeCell ref="N76:P76"/>
    <mergeCell ref="G91:J91"/>
    <mergeCell ref="N91:P91"/>
    <mergeCell ref="G88:J88"/>
    <mergeCell ref="N88:P88"/>
    <mergeCell ref="G89:J89"/>
    <mergeCell ref="N89:P89"/>
    <mergeCell ref="G90:J90"/>
    <mergeCell ref="N90:P90"/>
    <mergeCell ref="G84:J84"/>
    <mergeCell ref="G85:J85"/>
    <mergeCell ref="G86:J86"/>
    <mergeCell ref="N86:P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AK180"/>
  <sheetViews>
    <sheetView view="pageBreakPreview" topLeftCell="B139" zoomScale="70" zoomScaleNormal="100" zoomScaleSheetLayoutView="70" workbookViewId="0">
      <selection activeCell="L11" sqref="L11:N11"/>
    </sheetView>
  </sheetViews>
  <sheetFormatPr defaultColWidth="9.21875" defaultRowHeight="13.2"/>
  <cols>
    <col min="1" max="1" width="0" style="9" hidden="1" customWidth="1"/>
    <col min="2" max="2" width="8.6640625" style="9" customWidth="1"/>
    <col min="3" max="3" width="9.88671875" style="9" customWidth="1"/>
    <col min="4" max="4" width="9.21875" style="9" bestFit="1" customWidth="1"/>
    <col min="5" max="5" width="9.21875" style="9" customWidth="1"/>
    <col min="6" max="6" width="9.21875" style="9" bestFit="1" customWidth="1"/>
    <col min="7" max="8" width="9.21875" style="9"/>
    <col min="9" max="22" width="9.21875" style="9" customWidth="1"/>
    <col min="23" max="23" width="12.5546875" style="9" customWidth="1"/>
    <col min="24" max="28" width="9.21875" style="9" customWidth="1"/>
    <col min="29" max="31" width="9.21875" style="9"/>
    <col min="32" max="33" width="7.6640625" style="9" customWidth="1"/>
    <col min="34" max="42" width="9.21875" style="9"/>
    <col min="43" max="46" width="9.21875" style="9" customWidth="1"/>
    <col min="47" max="16384" width="9.21875" style="9"/>
  </cols>
  <sheetData>
    <row r="1" spans="1:37" ht="3.75" customHeight="1" thickBot="1">
      <c r="A1" s="126"/>
      <c r="B1" s="37"/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761"/>
      <c r="P1" s="761"/>
      <c r="Q1" s="761"/>
      <c r="R1" s="761"/>
      <c r="S1" s="761"/>
      <c r="T1" s="761"/>
      <c r="U1" s="761"/>
      <c r="V1" s="761"/>
      <c r="W1" s="38"/>
    </row>
    <row r="2" spans="1:37" s="46" customFormat="1" ht="23.4" thickBot="1">
      <c r="A2" s="127"/>
      <c r="B2" s="787" t="s">
        <v>235</v>
      </c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201"/>
    </row>
    <row r="3" spans="1:37" s="206" customFormat="1" ht="13.95" customHeight="1" thickBot="1">
      <c r="A3" s="370"/>
      <c r="B3" s="773" t="s">
        <v>436</v>
      </c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5"/>
      <c r="R3" s="128"/>
      <c r="S3" s="202"/>
      <c r="T3" s="203"/>
      <c r="U3" s="762"/>
      <c r="V3" s="762"/>
      <c r="W3" s="10"/>
      <c r="AA3" s="371"/>
    </row>
    <row r="4" spans="1:37" s="206" customFormat="1" ht="13.95" customHeight="1" thickBot="1">
      <c r="A4" s="370"/>
      <c r="B4" s="776" t="s">
        <v>437</v>
      </c>
      <c r="C4" s="777"/>
      <c r="D4" s="777"/>
      <c r="E4" s="777"/>
      <c r="F4" s="777"/>
      <c r="G4" s="777"/>
      <c r="H4" s="777"/>
      <c r="I4" s="777"/>
      <c r="J4" s="777"/>
      <c r="K4" s="777"/>
      <c r="L4" s="777"/>
      <c r="M4" s="777"/>
      <c r="N4" s="777"/>
      <c r="O4" s="777"/>
      <c r="P4" s="777"/>
      <c r="Q4" s="778"/>
      <c r="R4" s="128"/>
      <c r="S4" s="128"/>
      <c r="T4" s="128"/>
      <c r="U4" s="128"/>
      <c r="V4" s="204"/>
      <c r="W4" s="40"/>
    </row>
    <row r="5" spans="1:37" s="206" customFormat="1" ht="13.95" customHeight="1" thickBot="1">
      <c r="A5" s="370"/>
      <c r="B5" s="159" t="s">
        <v>438</v>
      </c>
      <c r="C5" s="779" t="s">
        <v>371</v>
      </c>
      <c r="D5" s="779"/>
      <c r="E5" s="779"/>
      <c r="F5" s="779"/>
      <c r="G5" s="779" t="s">
        <v>439</v>
      </c>
      <c r="H5" s="779"/>
      <c r="I5" s="779" t="s">
        <v>440</v>
      </c>
      <c r="J5" s="779"/>
      <c r="K5" s="779"/>
      <c r="L5" s="779" t="s">
        <v>55</v>
      </c>
      <c r="M5" s="779"/>
      <c r="N5" s="779"/>
      <c r="O5" s="779" t="s">
        <v>57</v>
      </c>
      <c r="P5" s="779"/>
      <c r="Q5" s="780"/>
      <c r="R5" s="128"/>
      <c r="S5" s="202"/>
      <c r="T5" s="203"/>
      <c r="U5" s="762"/>
      <c r="V5" s="762"/>
      <c r="W5" s="10"/>
      <c r="AA5" s="371"/>
    </row>
    <row r="6" spans="1:37" s="206" customFormat="1" ht="13.95" customHeight="1">
      <c r="A6" s="370"/>
      <c r="B6" s="160">
        <v>1</v>
      </c>
      <c r="C6" s="781" t="s">
        <v>392</v>
      </c>
      <c r="D6" s="781"/>
      <c r="E6" s="781"/>
      <c r="F6" s="781"/>
      <c r="G6" s="781" t="s">
        <v>108</v>
      </c>
      <c r="H6" s="781"/>
      <c r="I6" s="781">
        <v>47.84</v>
      </c>
      <c r="J6" s="781"/>
      <c r="K6" s="781"/>
      <c r="L6" s="781">
        <v>47.84</v>
      </c>
      <c r="M6" s="781"/>
      <c r="N6" s="781"/>
      <c r="O6" s="781">
        <f t="shared" ref="O6:O12" si="0">I6-L6</f>
        <v>0</v>
      </c>
      <c r="P6" s="781"/>
      <c r="Q6" s="782"/>
      <c r="R6" s="128"/>
      <c r="S6" s="128"/>
      <c r="T6" s="128"/>
      <c r="U6" s="128"/>
      <c r="V6" s="204"/>
      <c r="W6" s="40"/>
    </row>
    <row r="7" spans="1:37" s="206" customFormat="1" ht="13.95" customHeight="1">
      <c r="A7" s="370"/>
      <c r="B7" s="161">
        <v>2</v>
      </c>
      <c r="C7" s="771" t="s">
        <v>237</v>
      </c>
      <c r="D7" s="771"/>
      <c r="E7" s="771"/>
      <c r="F7" s="771"/>
      <c r="G7" s="771" t="s">
        <v>108</v>
      </c>
      <c r="H7" s="771"/>
      <c r="I7" s="781">
        <v>47.84</v>
      </c>
      <c r="J7" s="781"/>
      <c r="K7" s="781"/>
      <c r="L7" s="781">
        <v>47.84</v>
      </c>
      <c r="M7" s="781"/>
      <c r="N7" s="781"/>
      <c r="O7" s="771">
        <f t="shared" si="0"/>
        <v>0</v>
      </c>
      <c r="P7" s="771"/>
      <c r="Q7" s="772"/>
      <c r="R7" s="128"/>
      <c r="S7" s="202"/>
      <c r="T7" s="203"/>
      <c r="U7" s="762"/>
      <c r="V7" s="762"/>
      <c r="W7" s="10"/>
      <c r="AA7" s="371"/>
    </row>
    <row r="8" spans="1:37" s="206" customFormat="1" ht="13.95" customHeight="1">
      <c r="A8" s="370"/>
      <c r="B8" s="161">
        <v>3</v>
      </c>
      <c r="C8" s="771" t="s">
        <v>101</v>
      </c>
      <c r="D8" s="771"/>
      <c r="E8" s="771"/>
      <c r="F8" s="771"/>
      <c r="G8" s="771" t="s">
        <v>107</v>
      </c>
      <c r="H8" s="771"/>
      <c r="I8" s="771">
        <v>127</v>
      </c>
      <c r="J8" s="771"/>
      <c r="K8" s="771"/>
      <c r="L8" s="771">
        <v>115</v>
      </c>
      <c r="M8" s="771"/>
      <c r="N8" s="771"/>
      <c r="O8" s="771">
        <f t="shared" si="0"/>
        <v>12</v>
      </c>
      <c r="P8" s="771"/>
      <c r="Q8" s="772"/>
      <c r="R8" s="128"/>
      <c r="S8" s="128"/>
      <c r="T8" s="128"/>
      <c r="U8" s="128"/>
      <c r="V8" s="204"/>
      <c r="W8" s="40"/>
    </row>
    <row r="9" spans="1:37" s="206" customFormat="1" ht="13.95" customHeight="1">
      <c r="A9" s="370"/>
      <c r="B9" s="161">
        <v>4</v>
      </c>
      <c r="C9" s="771" t="s">
        <v>102</v>
      </c>
      <c r="D9" s="771"/>
      <c r="E9" s="771"/>
      <c r="F9" s="771"/>
      <c r="G9" s="771" t="s">
        <v>107</v>
      </c>
      <c r="H9" s="771"/>
      <c r="I9" s="771">
        <v>127</v>
      </c>
      <c r="J9" s="771"/>
      <c r="K9" s="771"/>
      <c r="L9" s="771">
        <v>110</v>
      </c>
      <c r="M9" s="771"/>
      <c r="N9" s="771"/>
      <c r="O9" s="771">
        <f t="shared" si="0"/>
        <v>17</v>
      </c>
      <c r="P9" s="771"/>
      <c r="Q9" s="772"/>
      <c r="R9" s="128"/>
      <c r="S9" s="202"/>
      <c r="T9" s="203"/>
      <c r="U9" s="762"/>
      <c r="V9" s="762"/>
      <c r="W9" s="10"/>
      <c r="AA9" s="371"/>
    </row>
    <row r="10" spans="1:37" s="206" customFormat="1" ht="13.95" customHeight="1">
      <c r="A10" s="370"/>
      <c r="B10" s="161">
        <v>5</v>
      </c>
      <c r="C10" s="771" t="s">
        <v>103</v>
      </c>
      <c r="D10" s="771"/>
      <c r="E10" s="771"/>
      <c r="F10" s="771"/>
      <c r="G10" s="771" t="s">
        <v>107</v>
      </c>
      <c r="H10" s="771"/>
      <c r="I10" s="771">
        <v>127</v>
      </c>
      <c r="J10" s="771"/>
      <c r="K10" s="771"/>
      <c r="L10" s="771">
        <v>89</v>
      </c>
      <c r="M10" s="771"/>
      <c r="N10" s="771"/>
      <c r="O10" s="771">
        <f t="shared" si="0"/>
        <v>38</v>
      </c>
      <c r="P10" s="771"/>
      <c r="Q10" s="772"/>
      <c r="R10" s="128"/>
      <c r="S10" s="128"/>
      <c r="T10" s="128"/>
      <c r="U10" s="128"/>
      <c r="V10" s="204"/>
      <c r="W10" s="40"/>
    </row>
    <row r="11" spans="1:37" s="206" customFormat="1" ht="13.95" customHeight="1">
      <c r="A11" s="370"/>
      <c r="B11" s="161">
        <v>7</v>
      </c>
      <c r="C11" s="771" t="s">
        <v>441</v>
      </c>
      <c r="D11" s="771"/>
      <c r="E11" s="771"/>
      <c r="F11" s="771"/>
      <c r="G11" s="771" t="s">
        <v>108</v>
      </c>
      <c r="H11" s="771"/>
      <c r="I11" s="771">
        <v>47.84</v>
      </c>
      <c r="J11" s="771"/>
      <c r="K11" s="771"/>
      <c r="L11" s="771">
        <v>3.5790000000000002</v>
      </c>
      <c r="M11" s="771"/>
      <c r="N11" s="771"/>
      <c r="O11" s="771">
        <f t="shared" si="0"/>
        <v>44.261000000000003</v>
      </c>
      <c r="P11" s="771"/>
      <c r="Q11" s="772"/>
      <c r="R11" s="128"/>
      <c r="T11" s="204" t="s">
        <v>442</v>
      </c>
      <c r="U11" s="424">
        <f>(W17+W26+W37+W46+W55+W65+W74+W83+W92+W101+W110+W119+W129+W139)/1000</f>
        <v>47.835704</v>
      </c>
      <c r="W11" s="40"/>
    </row>
    <row r="12" spans="1:37" s="206" customFormat="1" ht="13.95" customHeight="1" thickBot="1">
      <c r="A12" s="370"/>
      <c r="B12" s="149">
        <v>8</v>
      </c>
      <c r="C12" s="760" t="s">
        <v>443</v>
      </c>
      <c r="D12" s="760"/>
      <c r="E12" s="760"/>
      <c r="F12" s="760"/>
      <c r="G12" s="760" t="s">
        <v>107</v>
      </c>
      <c r="H12" s="760"/>
      <c r="I12" s="760">
        <v>47.84</v>
      </c>
      <c r="J12" s="760"/>
      <c r="K12" s="760"/>
      <c r="L12" s="760">
        <v>1.1060000000000001</v>
      </c>
      <c r="M12" s="760"/>
      <c r="N12" s="760"/>
      <c r="O12" s="760">
        <f t="shared" si="0"/>
        <v>46.734000000000002</v>
      </c>
      <c r="P12" s="760"/>
      <c r="Q12" s="786"/>
      <c r="R12" s="128"/>
      <c r="S12" s="128"/>
      <c r="T12" s="128"/>
      <c r="U12" s="128"/>
      <c r="V12" s="204"/>
      <c r="W12" s="40"/>
    </row>
    <row r="13" spans="1:37" ht="2.5499999999999998" customHeight="1" thickBot="1">
      <c r="A13" s="11"/>
      <c r="B13" s="748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49"/>
      <c r="O13" s="749"/>
      <c r="P13" s="749"/>
      <c r="Q13" s="749"/>
      <c r="R13" s="749"/>
      <c r="S13" s="749"/>
      <c r="T13" s="749"/>
      <c r="U13" s="749"/>
      <c r="V13" s="749"/>
      <c r="W13" s="750"/>
      <c r="AK13" s="9" t="s">
        <v>98</v>
      </c>
    </row>
    <row r="14" spans="1:37" ht="13.8">
      <c r="A14" s="11"/>
      <c r="B14" s="748" t="s">
        <v>195</v>
      </c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49"/>
      <c r="O14" s="749"/>
      <c r="P14" s="749"/>
      <c r="Q14" s="749"/>
      <c r="R14" s="749"/>
      <c r="S14" s="749"/>
      <c r="T14" s="749"/>
      <c r="U14" s="749"/>
      <c r="V14" s="749"/>
      <c r="W14" s="750"/>
    </row>
    <row r="15" spans="1:37" ht="18" customHeight="1">
      <c r="A15" s="11"/>
      <c r="B15" s="11"/>
      <c r="D15" s="205" t="s">
        <v>205</v>
      </c>
      <c r="E15" s="206"/>
      <c r="F15" s="206"/>
      <c r="G15" s="207" t="s">
        <v>475</v>
      </c>
      <c r="H15" s="206"/>
      <c r="I15" s="207" t="s">
        <v>250</v>
      </c>
      <c r="K15" s="207" t="s">
        <v>251</v>
      </c>
      <c r="M15" s="207" t="s">
        <v>252</v>
      </c>
      <c r="P15" s="205" t="s">
        <v>206</v>
      </c>
      <c r="R15" s="208"/>
      <c r="S15" s="207" t="s">
        <v>255</v>
      </c>
      <c r="T15" s="208"/>
      <c r="U15" s="207" t="s">
        <v>256</v>
      </c>
      <c r="V15" s="209"/>
      <c r="W15" s="12"/>
    </row>
    <row r="16" spans="1:37" ht="16.2" customHeight="1">
      <c r="A16" s="11"/>
      <c r="B16" s="30"/>
      <c r="C16" s="210" t="s">
        <v>248</v>
      </c>
      <c r="E16" s="210" t="s">
        <v>249</v>
      </c>
      <c r="F16" s="211"/>
      <c r="G16" s="210"/>
      <c r="H16" s="211"/>
      <c r="I16" s="210"/>
      <c r="J16" s="211"/>
      <c r="K16" s="210"/>
      <c r="L16" s="211"/>
      <c r="M16" s="210"/>
      <c r="N16" s="211"/>
      <c r="O16" s="210" t="s">
        <v>253</v>
      </c>
      <c r="P16" s="211"/>
      <c r="Q16" s="210" t="s">
        <v>254</v>
      </c>
      <c r="R16" s="211" t="s">
        <v>240</v>
      </c>
      <c r="S16" s="210"/>
      <c r="T16" s="212"/>
      <c r="U16" s="213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.8" thickBot="1">
      <c r="A17" s="61"/>
      <c r="B17" s="61"/>
      <c r="D17" s="31">
        <f>VLOOKUP(C20,[18]TS!$B$10:$D$253,3,0)</f>
        <v>249.63499999999999</v>
      </c>
      <c r="E17" s="214"/>
      <c r="F17" s="31">
        <f>VLOOKUP(E20,[18]TS!$B$10:$D$253,3,0)</f>
        <v>425</v>
      </c>
      <c r="G17" s="214"/>
      <c r="H17" s="31">
        <f>VLOOKUP(G20,[18]TS!$B$10:$D$253,3,0)</f>
        <v>425</v>
      </c>
      <c r="J17" s="31">
        <f>VLOOKUP(I20,[18]TS!$B$10:$D$253,3,0)</f>
        <v>390</v>
      </c>
      <c r="K17" s="214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8" thickBot="1">
      <c r="A18" s="61">
        <v>1</v>
      </c>
      <c r="B18" s="61"/>
      <c r="C18" s="163" t="s">
        <v>239</v>
      </c>
      <c r="E18" s="163" t="s">
        <v>239</v>
      </c>
      <c r="F18" s="215"/>
      <c r="G18" s="163" t="s">
        <v>239</v>
      </c>
      <c r="H18" s="215"/>
      <c r="I18" s="163" t="s">
        <v>664</v>
      </c>
      <c r="J18" s="215"/>
      <c r="K18" s="163" t="s">
        <v>664</v>
      </c>
      <c r="M18" s="163" t="s">
        <v>664</v>
      </c>
      <c r="O18" s="163" t="s">
        <v>239</v>
      </c>
      <c r="Q18" s="163" t="s">
        <v>239</v>
      </c>
      <c r="S18" s="163" t="s">
        <v>239</v>
      </c>
      <c r="U18" s="163" t="s">
        <v>239</v>
      </c>
      <c r="W18" s="64"/>
      <c r="X18" s="31">
        <v>10</v>
      </c>
      <c r="Y18" s="31">
        <v>10</v>
      </c>
      <c r="Z18" s="31">
        <v>8</v>
      </c>
      <c r="AA18" s="31">
        <v>0</v>
      </c>
      <c r="AB18" s="31">
        <v>0</v>
      </c>
      <c r="AC18" s="31" t="s">
        <v>65</v>
      </c>
    </row>
    <row r="19" spans="1:29" s="31" customFormat="1" ht="13.8" thickBot="1">
      <c r="A19" s="61"/>
      <c r="B19" s="61"/>
      <c r="C19" s="271"/>
      <c r="E19" s="193"/>
      <c r="G19" s="271"/>
      <c r="I19" s="193"/>
      <c r="K19" s="193"/>
      <c r="M19" s="193"/>
      <c r="O19" s="271"/>
      <c r="Q19" s="271"/>
      <c r="R19" s="121"/>
      <c r="S19" s="271"/>
      <c r="T19" s="121"/>
      <c r="U19" s="271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6" t="s">
        <v>24</v>
      </c>
      <c r="F20" s="216"/>
      <c r="G20" s="216" t="s">
        <v>117</v>
      </c>
      <c r="H20" s="216"/>
      <c r="I20" s="216" t="s">
        <v>118</v>
      </c>
      <c r="J20" s="216"/>
      <c r="K20" s="216" t="s">
        <v>119</v>
      </c>
      <c r="L20" s="216"/>
      <c r="M20" s="216" t="s">
        <v>120</v>
      </c>
      <c r="N20" s="216"/>
      <c r="O20" s="216" t="s">
        <v>121</v>
      </c>
      <c r="P20" s="216"/>
      <c r="Q20" s="216" t="s">
        <v>122</v>
      </c>
      <c r="R20" s="216"/>
      <c r="S20" s="216" t="s">
        <v>123</v>
      </c>
      <c r="T20" s="216"/>
      <c r="U20" s="216" t="s">
        <v>124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7" t="s">
        <v>115</v>
      </c>
      <c r="E21" s="217" t="s">
        <v>116</v>
      </c>
      <c r="G21" s="217" t="str">
        <f>VLOOKUP(G20,[18]TS!$B$10:$D$253,2,0)</f>
        <v>1DA-3</v>
      </c>
      <c r="I21" s="217" t="str">
        <f>VLOOKUP(I20,[18]TS!$B$10:$D$253,2,0)</f>
        <v>1DA+6</v>
      </c>
      <c r="K21" s="217" t="str">
        <f>VLOOKUP(K20,[18]TS!$B$10:$D$253,2,0)</f>
        <v>1DA+9</v>
      </c>
      <c r="M21" s="217" t="str">
        <f>VLOOKUP(M20,[18]TS!$B$10:$D$253,2,0)</f>
        <v>1DA+3</v>
      </c>
      <c r="O21" s="217" t="str">
        <f>VLOOKUP(O20,[18]TS!$B$10:$D$253,2,0)</f>
        <v>1DB1+9</v>
      </c>
      <c r="Q21" s="217" t="str">
        <f>VLOOKUP(Q20,[18]TS!$B$10:$D$253,2,0)</f>
        <v>1DB1+9</v>
      </c>
      <c r="S21" s="217" t="str">
        <f>VLOOKUP(S20,[18]TS!$B$10:$D$253,2,0)</f>
        <v>1DA-3</v>
      </c>
      <c r="U21" s="217" t="str">
        <f>VLOOKUP(U20,[18]TS!$B$10:$D$253,2,0)</f>
        <v>1DA-3</v>
      </c>
      <c r="W21" s="64"/>
      <c r="Y21" s="31">
        <f>X18-Y18-Y19-Y20</f>
        <v>0</v>
      </c>
      <c r="Z21" s="31">
        <f>X18-Z18-Z19-Z20</f>
        <v>0</v>
      </c>
      <c r="AA21" s="31">
        <f>Z18-AA19-AA20-AA18</f>
        <v>8</v>
      </c>
      <c r="AC21" s="31" t="s">
        <v>95</v>
      </c>
    </row>
    <row r="22" spans="1:29" s="105" customFormat="1" ht="13.5" customHeight="1">
      <c r="A22" s="104"/>
      <c r="B22" s="108"/>
      <c r="C22" s="769">
        <f>(D17)/1000</f>
        <v>0.249635</v>
      </c>
      <c r="D22" s="769"/>
      <c r="E22" s="769"/>
      <c r="F22" s="753"/>
      <c r="G22" s="753"/>
      <c r="H22" s="753"/>
      <c r="I22" s="753"/>
      <c r="J22" s="753"/>
      <c r="K22" s="753"/>
      <c r="L22" s="753"/>
      <c r="M22" s="753"/>
      <c r="N22" s="753"/>
      <c r="O22" s="753"/>
      <c r="P22" s="753"/>
      <c r="Q22" s="753"/>
      <c r="R22" s="753"/>
      <c r="S22" s="753"/>
      <c r="T22" s="753"/>
      <c r="U22" s="753"/>
      <c r="V22" s="753"/>
      <c r="W22" s="129"/>
    </row>
    <row r="23" spans="1:29" s="31" customFormat="1" ht="11.55" customHeight="1">
      <c r="A23" s="61"/>
      <c r="B23" s="61"/>
      <c r="D23" s="751" t="s">
        <v>197</v>
      </c>
      <c r="E23" s="751"/>
      <c r="F23" s="751"/>
      <c r="G23" s="219"/>
      <c r="H23" s="219"/>
      <c r="J23" s="218" t="s">
        <v>198</v>
      </c>
      <c r="P23" s="219"/>
      <c r="Q23" s="219"/>
      <c r="R23" s="219"/>
      <c r="S23" s="764" t="s">
        <v>199</v>
      </c>
      <c r="T23" s="764"/>
      <c r="U23" s="764"/>
      <c r="W23" s="64"/>
    </row>
    <row r="24" spans="1:29" s="31" customFormat="1" ht="15.6" customHeight="1">
      <c r="A24" s="61"/>
      <c r="B24" s="65"/>
      <c r="C24" s="207" t="s">
        <v>257</v>
      </c>
      <c r="E24" s="207" t="s">
        <v>258</v>
      </c>
      <c r="G24" s="207" t="s">
        <v>259</v>
      </c>
      <c r="I24" s="207" t="s">
        <v>260</v>
      </c>
      <c r="K24" s="207" t="s">
        <v>261</v>
      </c>
      <c r="W24" s="64"/>
    </row>
    <row r="25" spans="1:29" s="31" customFormat="1" ht="16.95" customHeight="1">
      <c r="A25" s="61"/>
      <c r="B25" s="61"/>
      <c r="D25" s="211" t="s">
        <v>627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.8" thickBot="1">
      <c r="A26" s="61"/>
      <c r="B26" s="61"/>
      <c r="C26" s="214"/>
      <c r="D26" s="31">
        <f>VLOOKUP(C29,[18]TS!$B$10:$D$253,3,0)</f>
        <v>365</v>
      </c>
      <c r="F26" s="31">
        <f>VLOOKUP(E29,[18]TS!$B$10:$D$253,3,0)</f>
        <v>356</v>
      </c>
      <c r="G26" s="214"/>
      <c r="H26" s="31">
        <f>VLOOKUP(G29,[18]TS!$B$10:$D$253,3,0)</f>
        <v>332</v>
      </c>
      <c r="I26" s="214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8" thickBot="1">
      <c r="A27" s="61">
        <f>A18+1</f>
        <v>2</v>
      </c>
      <c r="B27" s="61"/>
      <c r="C27" s="163" t="s">
        <v>239</v>
      </c>
      <c r="E27" s="163" t="s">
        <v>239</v>
      </c>
      <c r="G27" s="270" t="s">
        <v>489</v>
      </c>
      <c r="I27" s="163" t="s">
        <v>239</v>
      </c>
      <c r="K27" s="163" t="s">
        <v>239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.8" thickBot="1">
      <c r="A28" s="61"/>
      <c r="B28" s="61"/>
      <c r="C28" s="271"/>
      <c r="E28" s="271"/>
      <c r="G28" s="271"/>
      <c r="I28" s="271"/>
      <c r="K28" s="271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6" t="s">
        <v>125</v>
      </c>
      <c r="D29" s="216"/>
      <c r="E29" s="216" t="s">
        <v>126</v>
      </c>
      <c r="F29" s="216"/>
      <c r="G29" s="216" t="s">
        <v>127</v>
      </c>
      <c r="H29" s="216"/>
      <c r="I29" s="216" t="s">
        <v>128</v>
      </c>
      <c r="J29" s="216"/>
      <c r="K29" s="216" t="s">
        <v>25</v>
      </c>
      <c r="L29" s="216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7" t="str">
        <f>VLOOKUP(C29,[18]TS!$B$10:$D$253,2,0)</f>
        <v>1DA-3</v>
      </c>
      <c r="E30" s="217" t="str">
        <f>VLOOKUP(E29,[18]TS!$B$10:$D$253,2,0)</f>
        <v>1DA+0</v>
      </c>
      <c r="G30" s="217" t="str">
        <f>VLOOKUP(G29,[18]TS!$B$10:$D$253,2,0)</f>
        <v>1DA-3</v>
      </c>
      <c r="I30" s="217" t="str">
        <f>VLOOKUP(I29,[18]TS!$B$10:$D$253,2,0)</f>
        <v>1DA+0</v>
      </c>
      <c r="K30" s="217" t="str">
        <f>VLOOKUP(K29,[18]TS!$B$10:$D$253,2,0)</f>
        <v>1DB1+0</v>
      </c>
      <c r="M30" s="217"/>
      <c r="O30" s="217"/>
      <c r="Q30" s="217"/>
      <c r="S30" s="217"/>
      <c r="U30" s="217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753">
        <f>(F17+H17+J17+L17+N17+P17+R17+T17+V17+D26+H26+F26+J26)/1000</f>
        <v>4.9324240000000001</v>
      </c>
      <c r="D31" s="753"/>
      <c r="E31" s="753"/>
      <c r="F31" s="753"/>
      <c r="G31" s="753"/>
      <c r="H31" s="753"/>
      <c r="I31" s="753"/>
      <c r="J31" s="753"/>
      <c r="K31" s="753"/>
      <c r="L31" s="109"/>
      <c r="M31" s="220"/>
      <c r="N31" s="220"/>
      <c r="O31" s="220"/>
      <c r="P31" s="768"/>
      <c r="Q31" s="768"/>
      <c r="R31" s="768"/>
      <c r="S31" s="768"/>
      <c r="T31" s="768"/>
      <c r="U31" s="768"/>
      <c r="V31" s="768"/>
      <c r="W31" s="110"/>
    </row>
    <row r="32" spans="1:29" s="31" customFormat="1" ht="15.75" customHeight="1">
      <c r="A32" s="61"/>
      <c r="B32" s="65"/>
      <c r="C32" s="751" t="s">
        <v>199</v>
      </c>
      <c r="D32" s="751"/>
      <c r="E32" s="751"/>
      <c r="O32" s="767"/>
      <c r="P32" s="767"/>
      <c r="Q32" s="767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5" customHeight="1" thickBot="1">
      <c r="A33" s="61"/>
      <c r="B33" s="65"/>
      <c r="C33" s="222"/>
      <c r="D33" s="222"/>
      <c r="E33" s="222"/>
      <c r="O33" s="221"/>
      <c r="P33" s="221"/>
      <c r="Q33" s="221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13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3.8">
      <c r="A34" s="61"/>
      <c r="B34" s="748" t="s">
        <v>194</v>
      </c>
      <c r="C34" s="749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49"/>
      <c r="R34" s="749"/>
      <c r="S34" s="749"/>
      <c r="T34" s="749"/>
      <c r="U34" s="749"/>
      <c r="V34" s="749"/>
      <c r="W34" s="750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196</v>
      </c>
    </row>
    <row r="35" spans="1:31" s="31" customFormat="1">
      <c r="A35" s="61"/>
      <c r="B35" s="65"/>
      <c r="C35" s="207" t="s">
        <v>262</v>
      </c>
      <c r="D35" s="211"/>
      <c r="E35" s="207" t="s">
        <v>263</v>
      </c>
      <c r="F35" s="211"/>
      <c r="G35" s="207" t="s">
        <v>264</v>
      </c>
      <c r="H35" s="211"/>
      <c r="I35" s="207" t="s">
        <v>265</v>
      </c>
      <c r="J35" s="211"/>
      <c r="K35" s="207" t="s">
        <v>266</v>
      </c>
      <c r="L35" s="211"/>
      <c r="M35" s="207" t="s">
        <v>267</v>
      </c>
      <c r="N35" s="211"/>
      <c r="O35" s="207" t="s">
        <v>268</v>
      </c>
      <c r="P35" s="211"/>
      <c r="Q35" s="207" t="s">
        <v>269</v>
      </c>
      <c r="R35" s="211"/>
      <c r="S35" s="207" t="s">
        <v>270</v>
      </c>
      <c r="U35" s="207" t="s">
        <v>271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1"/>
      <c r="D36" s="211" t="s">
        <v>242</v>
      </c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 t="s">
        <v>244</v>
      </c>
      <c r="W36" s="64"/>
      <c r="X36" s="53">
        <f>X21+X30</f>
        <v>0</v>
      </c>
      <c r="Y36" s="53">
        <f t="shared" si="1"/>
        <v>0</v>
      </c>
      <c r="Z36" s="53">
        <f t="shared" si="1"/>
        <v>0</v>
      </c>
      <c r="AA36" s="53">
        <f t="shared" si="1"/>
        <v>13</v>
      </c>
      <c r="AB36" s="53">
        <f t="shared" si="1"/>
        <v>0</v>
      </c>
      <c r="AC36" s="53" t="s">
        <v>95</v>
      </c>
    </row>
    <row r="37" spans="1:31" s="31" customFormat="1" ht="15.6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4"/>
      <c r="H37" s="31">
        <f>VLOOKUP(G40,[18]TS!$B$10:$D$253,3,0)</f>
        <v>405</v>
      </c>
      <c r="I37" s="214"/>
      <c r="J37" s="31">
        <f>VLOOKUP(I40,[18]TS!$B$10:$D$253,3,0)</f>
        <v>388.45800000000003</v>
      </c>
      <c r="K37" s="214"/>
      <c r="L37" s="31">
        <f>VLOOKUP(K40,[18]TS!$B$10:$D$253,3,0)</f>
        <v>405</v>
      </c>
      <c r="M37" s="214"/>
      <c r="N37" s="31">
        <f>VLOOKUP(M40,[18]TS!$B$10:$D$253,3,0)</f>
        <v>360</v>
      </c>
      <c r="O37" s="214"/>
      <c r="P37" s="31">
        <f>VLOOKUP(O40,[18]TS!$B$10:$D$253,3,0)</f>
        <v>390</v>
      </c>
      <c r="Q37" s="214"/>
      <c r="R37" s="31">
        <f>VLOOKUP(Q40,[18]TS!$B$10:$D$253,3,0)</f>
        <v>325</v>
      </c>
      <c r="S37" s="214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8" thickBot="1">
      <c r="A38" s="61">
        <f>A27+1</f>
        <v>3</v>
      </c>
      <c r="B38" s="61"/>
      <c r="C38" s="163" t="s">
        <v>239</v>
      </c>
      <c r="E38" s="163" t="s">
        <v>239</v>
      </c>
      <c r="G38" s="163" t="s">
        <v>239</v>
      </c>
      <c r="I38" s="163" t="s">
        <v>239</v>
      </c>
      <c r="K38" s="163" t="s">
        <v>239</v>
      </c>
      <c r="M38" s="163" t="s">
        <v>664</v>
      </c>
      <c r="O38" s="163" t="s">
        <v>664</v>
      </c>
      <c r="Q38" s="163" t="s">
        <v>239</v>
      </c>
      <c r="S38" s="163" t="s">
        <v>239</v>
      </c>
      <c r="U38" s="163" t="s">
        <v>664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.8" thickBot="1">
      <c r="A39" s="61"/>
      <c r="B39" s="61"/>
      <c r="C39" s="193"/>
      <c r="E39" s="271"/>
      <c r="G39" s="193"/>
      <c r="I39" s="193"/>
      <c r="K39" s="271"/>
      <c r="M39" s="271"/>
      <c r="O39" s="271"/>
      <c r="Q39" s="193"/>
      <c r="S39" s="193"/>
      <c r="U39" s="193"/>
      <c r="W39" s="64"/>
      <c r="X39" s="31">
        <v>0</v>
      </c>
      <c r="Y39" s="31">
        <v>0</v>
      </c>
      <c r="Z39" s="31">
        <v>0</v>
      </c>
      <c r="AA39" s="31">
        <v>0</v>
      </c>
      <c r="AB39" s="31">
        <f>L37+N37+P37+R37+T37+V37</f>
        <v>2208</v>
      </c>
      <c r="AC39" s="31" t="s">
        <v>56</v>
      </c>
    </row>
    <row r="40" spans="1:31">
      <c r="A40" s="11"/>
      <c r="B40" s="11"/>
      <c r="C40" s="223" t="s">
        <v>16</v>
      </c>
      <c r="D40" s="223"/>
      <c r="E40" s="223" t="s">
        <v>17</v>
      </c>
      <c r="F40" s="223"/>
      <c r="G40" s="223" t="s">
        <v>18</v>
      </c>
      <c r="H40" s="223"/>
      <c r="I40" s="223" t="s">
        <v>129</v>
      </c>
      <c r="J40" s="223"/>
      <c r="K40" s="216" t="s">
        <v>26</v>
      </c>
      <c r="L40" s="223"/>
      <c r="M40" s="223" t="s">
        <v>130</v>
      </c>
      <c r="N40" s="223"/>
      <c r="O40" s="223" t="s">
        <v>131</v>
      </c>
      <c r="P40" s="223"/>
      <c r="Q40" s="223" t="s">
        <v>132</v>
      </c>
      <c r="R40" s="223"/>
      <c r="S40" s="223" t="s">
        <v>133</v>
      </c>
      <c r="T40" s="223"/>
      <c r="U40" s="223" t="s">
        <v>134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4" t="str">
        <f>VLOOKUP(C40,[18]TS!$B$10:$D$253,2,0)</f>
        <v>1DA+0</v>
      </c>
      <c r="D41" s="31"/>
      <c r="E41" s="224" t="str">
        <f>VLOOKUP(E40,[18]TS!$B$10:$D$253,2,0)</f>
        <v>1DA+0</v>
      </c>
      <c r="G41" s="224" t="str">
        <f>VLOOKUP(G40,[18]TS!$B$10:$D$253,2,0)</f>
        <v>1DA+0</v>
      </c>
      <c r="I41" s="224" t="str">
        <f>VLOOKUP(I40,[18]TS!$B$10:$D$253,2,0)</f>
        <v>1DA+3</v>
      </c>
      <c r="K41" s="224" t="str">
        <f>VLOOKUP(K40,[18]TS!$B$10:$D$253,2,0)</f>
        <v>1DB1+0</v>
      </c>
      <c r="M41" s="224" t="str">
        <f>VLOOKUP(M40,[18]TS!$B$10:$D$253,2,0)</f>
        <v>1DA+3</v>
      </c>
      <c r="O41" s="224" t="str">
        <f>VLOOKUP(O40,[18]TS!$B$10:$D$253,2,0)</f>
        <v>1DA+3</v>
      </c>
      <c r="Q41" s="224" t="str">
        <f>VLOOKUP(Q40,[18]TS!$B$10:$D$253,2,0)</f>
        <v>1DA-3</v>
      </c>
      <c r="S41" s="224" t="str">
        <f>VLOOKUP(S40,[18]TS!$B$10:$D$253,2,0)</f>
        <v>1DA+0</v>
      </c>
      <c r="U41" s="224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765">
        <f>(L26+D37+F37+H37+J37)/1000</f>
        <v>1.9834580000000002</v>
      </c>
      <c r="D42" s="766"/>
      <c r="E42" s="765"/>
      <c r="F42" s="765"/>
      <c r="G42" s="765"/>
      <c r="H42" s="765"/>
      <c r="I42" s="765"/>
      <c r="J42" s="765"/>
      <c r="K42" s="765"/>
      <c r="L42" s="765"/>
      <c r="M42" s="765"/>
      <c r="N42" s="765"/>
      <c r="O42" s="765"/>
      <c r="P42" s="765"/>
      <c r="Q42" s="765"/>
      <c r="R42" s="765"/>
      <c r="S42" s="765"/>
      <c r="T42" s="765"/>
      <c r="U42" s="765"/>
      <c r="V42" s="765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756" t="s">
        <v>200</v>
      </c>
      <c r="H43" s="756"/>
      <c r="I43" s="118"/>
      <c r="J43" s="118"/>
      <c r="K43" s="118"/>
      <c r="L43" s="756"/>
      <c r="M43" s="756"/>
      <c r="N43" s="118"/>
      <c r="O43" s="118"/>
      <c r="P43" s="118"/>
      <c r="Q43" s="225"/>
      <c r="R43" s="225"/>
      <c r="S43" s="225"/>
      <c r="T43" s="756" t="s">
        <v>202</v>
      </c>
      <c r="U43" s="756"/>
      <c r="V43" s="118"/>
      <c r="W43" s="226"/>
    </row>
    <row r="44" spans="1:31" ht="10.95" customHeight="1">
      <c r="A44" s="11"/>
      <c r="B44" s="126"/>
      <c r="C44" s="227" t="s">
        <v>273</v>
      </c>
      <c r="D44" s="228"/>
      <c r="E44" s="227" t="s">
        <v>274</v>
      </c>
      <c r="F44" s="228"/>
      <c r="G44" s="227" t="s">
        <v>275</v>
      </c>
      <c r="H44" s="228"/>
      <c r="I44" s="227" t="s">
        <v>276</v>
      </c>
      <c r="J44" s="228"/>
      <c r="K44" s="227" t="s">
        <v>277</v>
      </c>
      <c r="L44" s="228"/>
      <c r="M44" s="227" t="s">
        <v>278</v>
      </c>
      <c r="N44" s="228"/>
      <c r="O44" s="227" t="s">
        <v>279</v>
      </c>
      <c r="P44" s="228"/>
      <c r="Q44" s="227" t="s">
        <v>280</v>
      </c>
      <c r="R44" s="228"/>
      <c r="S44" s="227" t="s">
        <v>281</v>
      </c>
      <c r="T44" s="228"/>
      <c r="U44" s="227" t="s">
        <v>282</v>
      </c>
      <c r="V44" s="228"/>
      <c r="W44" s="229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1" t="s">
        <v>241</v>
      </c>
      <c r="M45" s="211"/>
      <c r="N45" s="211" t="s">
        <v>242</v>
      </c>
      <c r="O45" s="31"/>
      <c r="P45" s="31"/>
      <c r="Q45" s="31"/>
      <c r="R45" s="205" t="s">
        <v>272</v>
      </c>
      <c r="S45" s="31"/>
      <c r="T45" s="31"/>
      <c r="U45" s="31"/>
      <c r="V45" s="31"/>
      <c r="W45" s="12"/>
    </row>
    <row r="46" spans="1:31" ht="13.8" thickBot="1">
      <c r="A46" s="11"/>
      <c r="B46" s="61"/>
      <c r="C46" s="214"/>
      <c r="D46" s="31">
        <f>VLOOKUP(C49,[18]TS!$B$10:$D$253,3,0)</f>
        <v>422</v>
      </c>
      <c r="E46" s="214"/>
      <c r="F46" s="31">
        <f>VLOOKUP(E49,[18]TS!$B$10:$D$253,3,0)</f>
        <v>345</v>
      </c>
      <c r="G46" s="214"/>
      <c r="H46" s="31">
        <f>VLOOKUP(G49,[18]TS!$B$10:$D$253,3,0)</f>
        <v>370</v>
      </c>
      <c r="I46" s="31"/>
      <c r="J46" s="31">
        <f>VLOOKUP(I49,[18]TS!$B$10:$D$253,3,0)</f>
        <v>320</v>
      </c>
      <c r="K46" s="214"/>
      <c r="L46" s="31">
        <f>VLOOKUP(K49,[18]TS!$B$10:$D$253,3,0)</f>
        <v>390</v>
      </c>
      <c r="M46" s="214"/>
      <c r="N46" s="31">
        <f>VLOOKUP(M49,[18]TS!$B$10:$D$253,3,0)</f>
        <v>425.02</v>
      </c>
      <c r="O46" s="214"/>
      <c r="P46" s="31">
        <f>VLOOKUP(O49,[18]TS!$B$10:$D$253,3,0)</f>
        <v>480</v>
      </c>
      <c r="Q46" s="214"/>
      <c r="R46" s="31">
        <f>VLOOKUP(Q49,[18]TS!$B$10:$D$253,3,0)</f>
        <v>297.315</v>
      </c>
      <c r="S46" s="214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8" thickBot="1">
      <c r="A47" s="11">
        <f>A38+1</f>
        <v>4</v>
      </c>
      <c r="B47" s="61"/>
      <c r="C47" s="163" t="s">
        <v>239</v>
      </c>
      <c r="D47" s="31"/>
      <c r="E47" s="163" t="s">
        <v>239</v>
      </c>
      <c r="F47" s="31"/>
      <c r="G47" s="163" t="s">
        <v>239</v>
      </c>
      <c r="H47" s="31"/>
      <c r="I47" s="163" t="s">
        <v>664</v>
      </c>
      <c r="J47" s="230"/>
      <c r="K47" s="163" t="s">
        <v>664</v>
      </c>
      <c r="L47" s="31"/>
      <c r="M47" s="163" t="s">
        <v>239</v>
      </c>
      <c r="N47" s="31"/>
      <c r="O47" s="163" t="s">
        <v>239</v>
      </c>
      <c r="P47" s="31"/>
      <c r="Q47" s="163" t="s">
        <v>664</v>
      </c>
      <c r="R47" s="31"/>
      <c r="S47" s="163" t="s">
        <v>239</v>
      </c>
      <c r="T47" s="31"/>
      <c r="U47" s="163" t="s">
        <v>239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.8" thickBot="1">
      <c r="A48" s="11"/>
      <c r="B48" s="61"/>
      <c r="C48" s="193"/>
      <c r="D48" s="31"/>
      <c r="E48" s="193"/>
      <c r="F48" s="31"/>
      <c r="G48" s="193"/>
      <c r="H48" s="31"/>
      <c r="I48" s="193"/>
      <c r="J48" s="31"/>
      <c r="K48" s="271"/>
      <c r="L48" s="31"/>
      <c r="M48" s="193"/>
      <c r="N48" s="31"/>
      <c r="O48" s="193"/>
      <c r="P48" s="31"/>
      <c r="Q48" s="193"/>
      <c r="R48" s="31"/>
      <c r="S48" s="193"/>
      <c r="T48" s="31"/>
      <c r="U48" s="271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f>D46+F46+H46+J46+L46+N46</f>
        <v>2272.02</v>
      </c>
      <c r="AC48" s="9" t="s">
        <v>56</v>
      </c>
    </row>
    <row r="49" spans="1:29">
      <c r="A49" s="11"/>
      <c r="B49" s="61"/>
      <c r="C49" s="216" t="s">
        <v>135</v>
      </c>
      <c r="D49" s="216"/>
      <c r="E49" s="216" t="s">
        <v>136</v>
      </c>
      <c r="F49" s="216"/>
      <c r="G49" s="216" t="s">
        <v>137</v>
      </c>
      <c r="H49" s="216"/>
      <c r="I49" s="216" t="s">
        <v>138</v>
      </c>
      <c r="J49" s="216"/>
      <c r="K49" s="216" t="s">
        <v>139</v>
      </c>
      <c r="L49" s="216"/>
      <c r="M49" s="216" t="s">
        <v>140</v>
      </c>
      <c r="N49" s="216"/>
      <c r="O49" s="216" t="s">
        <v>27</v>
      </c>
      <c r="P49" s="216"/>
      <c r="Q49" s="216" t="s">
        <v>19</v>
      </c>
      <c r="R49" s="216"/>
      <c r="S49" s="216" t="s">
        <v>28</v>
      </c>
      <c r="T49" s="216"/>
      <c r="U49" s="216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7" t="str">
        <f>VLOOKUP(C49,[18]TS!$B$10:$D$253,2,0)</f>
        <v>1DA+0</v>
      </c>
      <c r="D50" s="31"/>
      <c r="E50" s="217" t="str">
        <f>VLOOKUP(E49,[18]TS!$B$10:$D$253,2,0)</f>
        <v>1DA+9</v>
      </c>
      <c r="F50" s="31"/>
      <c r="G50" s="217" t="str">
        <f>VLOOKUP(G49,[18]TS!$B$10:$D$253,2,0)</f>
        <v>1DA+3</v>
      </c>
      <c r="H50" s="31"/>
      <c r="I50" s="217" t="str">
        <f>VLOOKUP(I49,[18]TS!$B$10:$D$253,2,0)</f>
        <v>1DA+9</v>
      </c>
      <c r="J50" s="31"/>
      <c r="K50" s="217" t="str">
        <f>VLOOKUP(K49,[18]TS!$B$10:$D$253,2,0)</f>
        <v>1DA+9</v>
      </c>
      <c r="L50" s="31"/>
      <c r="M50" s="217" t="str">
        <f>VLOOKUP(M49,[18]TS!$B$10:$D$253,2,0)</f>
        <v>1DA+3</v>
      </c>
      <c r="N50" s="31"/>
      <c r="O50" s="217" t="str">
        <f>VLOOKUP(O49,[18]TS!$B$10:$D$253,2,0)</f>
        <v>1DB1+3</v>
      </c>
      <c r="P50" s="31"/>
      <c r="Q50" s="217" t="str">
        <f>VLOOKUP(Q49,[18]TS!$B$10:$D$253,2,0)</f>
        <v>1DB1+9</v>
      </c>
      <c r="R50" s="31"/>
      <c r="S50" s="217" t="str">
        <f>VLOOKUP(S49,[18]TS!$B$10:$D$253,2,0)</f>
        <v>1DB2+3</v>
      </c>
      <c r="T50" s="31"/>
      <c r="U50" s="217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753">
        <f>SUM(L37+N37+P37+R37+T37+H46+J46+L46+N46+D46+V37+F46)/1000</f>
        <v>4.4800200000000006</v>
      </c>
      <c r="D51" s="753"/>
      <c r="E51" s="753"/>
      <c r="F51" s="753"/>
      <c r="G51" s="753"/>
      <c r="H51" s="753"/>
      <c r="I51" s="753"/>
      <c r="J51" s="753"/>
      <c r="K51" s="753"/>
      <c r="L51" s="753"/>
      <c r="M51" s="753"/>
      <c r="N51" s="753"/>
      <c r="O51" s="753">
        <f>(P46+R46)/1000</f>
        <v>0.77731500000000009</v>
      </c>
      <c r="P51" s="753"/>
      <c r="Q51" s="753"/>
      <c r="R51" s="753"/>
      <c r="S51" s="753"/>
      <c r="T51" s="753"/>
      <c r="U51" s="753"/>
      <c r="V51" s="753"/>
      <c r="W51" s="106"/>
    </row>
    <row r="52" spans="1:29" s="99" customFormat="1" ht="12" customHeight="1">
      <c r="A52" s="102"/>
      <c r="B52" s="100"/>
      <c r="C52" s="751"/>
      <c r="D52" s="751"/>
      <c r="E52" s="751"/>
      <c r="F52" s="231"/>
      <c r="G52" s="231"/>
      <c r="H52" s="231"/>
      <c r="I52" s="231"/>
      <c r="J52" s="747" t="s">
        <v>203</v>
      </c>
      <c r="K52" s="747"/>
      <c r="L52" s="747"/>
      <c r="M52" s="231"/>
      <c r="N52" s="231"/>
      <c r="O52" s="757"/>
      <c r="P52" s="757"/>
      <c r="Q52" s="757"/>
      <c r="R52" s="232"/>
      <c r="S52" s="231"/>
      <c r="T52" s="231"/>
      <c r="U52" s="231"/>
      <c r="V52" s="231"/>
      <c r="W52" s="101"/>
    </row>
    <row r="53" spans="1:29">
      <c r="A53" s="11"/>
      <c r="B53" s="61"/>
      <c r="C53" s="207" t="s">
        <v>283</v>
      </c>
      <c r="D53" s="233"/>
      <c r="E53" s="207" t="s">
        <v>284</v>
      </c>
      <c r="F53" s="31"/>
      <c r="G53" s="207" t="s">
        <v>285</v>
      </c>
      <c r="H53" s="31"/>
      <c r="I53" s="207" t="s">
        <v>286</v>
      </c>
      <c r="J53" s="31"/>
      <c r="K53" s="207" t="s">
        <v>287</v>
      </c>
      <c r="L53" s="234" t="s">
        <v>207</v>
      </c>
      <c r="M53" s="207" t="s">
        <v>288</v>
      </c>
      <c r="N53" s="31"/>
      <c r="O53" s="207" t="s">
        <v>289</v>
      </c>
      <c r="P53" s="31"/>
      <c r="Q53" s="207" t="s">
        <v>290</v>
      </c>
      <c r="R53" s="31"/>
      <c r="S53" s="207" t="s">
        <v>291</v>
      </c>
      <c r="T53" s="31"/>
      <c r="U53" s="207" t="s">
        <v>292</v>
      </c>
      <c r="V53" s="235"/>
      <c r="W53" s="12"/>
    </row>
    <row r="54" spans="1:29" ht="13.95" customHeight="1">
      <c r="A54" s="11"/>
      <c r="B54" s="61"/>
      <c r="C54" s="31"/>
      <c r="D54" s="235"/>
      <c r="E54" s="31"/>
      <c r="F54" s="236" t="s">
        <v>620</v>
      </c>
      <c r="G54" s="31"/>
      <c r="H54" s="236" t="s">
        <v>240</v>
      </c>
      <c r="I54" s="211"/>
      <c r="J54" s="211"/>
      <c r="K54" s="211"/>
      <c r="L54" s="234" t="s">
        <v>207</v>
      </c>
      <c r="M54" s="211"/>
      <c r="N54" s="211"/>
      <c r="O54" s="211"/>
      <c r="P54" s="211"/>
      <c r="Q54" s="211"/>
      <c r="R54" s="211"/>
      <c r="S54" s="211"/>
      <c r="T54" s="211" t="s">
        <v>240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" customHeight="1" thickBot="1">
      <c r="A55" s="11"/>
      <c r="B55" s="61"/>
      <c r="C55" s="214"/>
      <c r="D55" s="31">
        <f>VLOOKUP(C58,[18]TS!$B$10:$D$253,3,0)</f>
        <v>432.78199999999998</v>
      </c>
      <c r="E55" s="214"/>
      <c r="F55" s="31">
        <f>VLOOKUP(E58,[18]TS!$B$10:$D$253,3,0)</f>
        <v>469</v>
      </c>
      <c r="G55" s="214"/>
      <c r="H55" s="31">
        <f>VLOOKUP(G58,[18]TS!$B$10:$D$253,3,0)</f>
        <v>387</v>
      </c>
      <c r="I55" s="214"/>
      <c r="J55" s="31">
        <v>444.76</v>
      </c>
      <c r="K55" s="214"/>
      <c r="L55" s="31">
        <v>230.87</v>
      </c>
      <c r="M55" s="214"/>
      <c r="N55" s="31">
        <f>VLOOKUP(M58,[18]TS!$B$10:$D$253,3,0)</f>
        <v>430</v>
      </c>
      <c r="O55" s="214"/>
      <c r="P55" s="31">
        <f>VLOOKUP(O58,[18]TS!$B$10:$D$253,3,0)</f>
        <v>400</v>
      </c>
      <c r="Q55" s="214"/>
      <c r="R55" s="31">
        <f>VLOOKUP(Q58,[18]TS!$B$10:$D$253,3,0)</f>
        <v>410</v>
      </c>
      <c r="S55" s="214"/>
      <c r="T55" s="31">
        <f>VLOOKUP(S58,[18]TS!$B$10:$D$253,3,0)</f>
        <v>435</v>
      </c>
      <c r="U55" s="214"/>
      <c r="V55" s="31">
        <f>VLOOKUP(U58,[18]TS!$B$10:$D$253,3,0)</f>
        <v>360</v>
      </c>
      <c r="W55" s="14">
        <f>SUM(D55:V55)</f>
        <v>3999.4119999999998</v>
      </c>
    </row>
    <row r="56" spans="1:29" ht="13.8" thickBot="1">
      <c r="A56" s="11">
        <f>A47+1</f>
        <v>5</v>
      </c>
      <c r="B56" s="61"/>
      <c r="C56" s="163" t="s">
        <v>239</v>
      </c>
      <c r="D56" s="31"/>
      <c r="E56" s="119"/>
      <c r="F56" s="31"/>
      <c r="G56" s="163" t="s">
        <v>239</v>
      </c>
      <c r="H56" s="66"/>
      <c r="I56" s="163" t="s">
        <v>239</v>
      </c>
      <c r="J56" s="66"/>
      <c r="K56" s="163" t="s">
        <v>239</v>
      </c>
      <c r="L56" s="66"/>
      <c r="M56" s="163" t="s">
        <v>239</v>
      </c>
      <c r="N56" s="31"/>
      <c r="O56" s="163" t="s">
        <v>239</v>
      </c>
      <c r="P56" s="31"/>
      <c r="Q56" s="163" t="s">
        <v>239</v>
      </c>
      <c r="R56" s="31"/>
      <c r="S56" s="163" t="s">
        <v>239</v>
      </c>
      <c r="T56" s="66"/>
      <c r="U56" s="163" t="s">
        <v>239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.8" thickBot="1">
      <c r="A57" s="11"/>
      <c r="B57" s="61"/>
      <c r="C57" s="271"/>
      <c r="D57" s="31"/>
      <c r="E57" s="72"/>
      <c r="F57" s="31"/>
      <c r="G57" s="271"/>
      <c r="H57" s="31"/>
      <c r="I57" s="271"/>
      <c r="J57" s="31"/>
      <c r="K57" s="193"/>
      <c r="L57" s="31"/>
      <c r="M57" s="271"/>
      <c r="N57" s="31"/>
      <c r="O57" s="193"/>
      <c r="P57" s="31"/>
      <c r="Q57" s="186"/>
      <c r="R57" s="31"/>
      <c r="S57" s="186"/>
      <c r="T57" s="31"/>
      <c r="U57" s="193"/>
      <c r="V57" s="31"/>
      <c r="W57" s="12"/>
      <c r="X57" s="9">
        <v>0</v>
      </c>
      <c r="Y57" s="9">
        <f>COUNTIF($B$57:$U$57,"WIP")</f>
        <v>0</v>
      </c>
      <c r="Z57" s="9">
        <v>1</v>
      </c>
      <c r="AA57" s="9">
        <v>0</v>
      </c>
      <c r="AB57" s="9">
        <v>0</v>
      </c>
      <c r="AC57" s="9" t="s">
        <v>56</v>
      </c>
    </row>
    <row r="58" spans="1:29">
      <c r="A58" s="11"/>
      <c r="B58" s="61"/>
      <c r="C58" s="216" t="s">
        <v>21</v>
      </c>
      <c r="D58" s="216"/>
      <c r="E58" s="216" t="s">
        <v>22</v>
      </c>
      <c r="F58" s="216"/>
      <c r="G58" s="216" t="s">
        <v>142</v>
      </c>
      <c r="H58" s="216"/>
      <c r="I58" s="363" t="s">
        <v>616</v>
      </c>
      <c r="J58" s="216"/>
      <c r="K58" s="216" t="s">
        <v>29</v>
      </c>
      <c r="L58" s="216"/>
      <c r="M58" s="216" t="s">
        <v>30</v>
      </c>
      <c r="N58" s="216"/>
      <c r="O58" s="216" t="s">
        <v>2</v>
      </c>
      <c r="P58" s="216"/>
      <c r="Q58" s="216" t="s">
        <v>49</v>
      </c>
      <c r="R58" s="216"/>
      <c r="S58" s="216" t="s">
        <v>50</v>
      </c>
      <c r="T58" s="216"/>
      <c r="U58" s="216" t="s">
        <v>143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B58" s="9">
        <f>N55+P55+R55+T55+V55</f>
        <v>2035</v>
      </c>
      <c r="AC58" s="9" t="s">
        <v>61</v>
      </c>
    </row>
    <row r="59" spans="1:29">
      <c r="A59" s="11"/>
      <c r="B59" s="61"/>
      <c r="C59" s="217" t="str">
        <f>VLOOKUP(C58,[18]TS!$B$10:$D$253,2,0)</f>
        <v>1DA+0</v>
      </c>
      <c r="D59" s="31"/>
      <c r="E59" s="217" t="str">
        <f>VLOOKUP(E58,[18]TS!$B$10:$D$253,2,0)</f>
        <v>1DD60+6</v>
      </c>
      <c r="F59" s="31"/>
      <c r="G59" s="217" t="str">
        <f>VLOOKUP(G58,[18]TS!$B$10:$D$253,2,0)</f>
        <v>1DA+9</v>
      </c>
      <c r="H59" s="31"/>
      <c r="I59" s="217" t="str">
        <f>VLOOKUP(I58,[18]TS!$B$10:$D$253,2,0)</f>
        <v>1DA+0</v>
      </c>
      <c r="J59" s="31"/>
      <c r="K59" s="217" t="s">
        <v>510</v>
      </c>
      <c r="L59" s="31"/>
      <c r="M59" s="217" t="str">
        <f>VLOOKUP(M58,[18]TS!$B$10:$D$253,2,0)</f>
        <v>1DB2+9</v>
      </c>
      <c r="N59" s="31"/>
      <c r="O59" s="217" t="str">
        <f>VLOOKUP(O58,[18]TS!$B$10:$D$253,2,0)</f>
        <v>1DA+0</v>
      </c>
      <c r="P59" s="31"/>
      <c r="Q59" s="217" t="str">
        <f>VLOOKUP(Q58,[18]TS!$B$10:$D$253,2,0)</f>
        <v>1DA+0</v>
      </c>
      <c r="R59" s="31"/>
      <c r="S59" s="217" t="str">
        <f>VLOOKUP(S58,[18]TS!$B$10:$D$253,2,0)</f>
        <v>1DA+3</v>
      </c>
      <c r="T59" s="31"/>
      <c r="U59" s="217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0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753">
        <f>SUM(T46+V46+D55+F55)/1000</f>
        <v>1.7277819999999999</v>
      </c>
      <c r="D60" s="753"/>
      <c r="E60" s="753"/>
      <c r="F60" s="753"/>
      <c r="G60" s="753">
        <f>SUM(H55+J55)/1000</f>
        <v>0.83175999999999994</v>
      </c>
      <c r="H60" s="753"/>
      <c r="I60" s="753"/>
      <c r="J60" s="753"/>
      <c r="K60" s="753">
        <f>SUM(L55)/1000</f>
        <v>0.23086999999999999</v>
      </c>
      <c r="L60" s="753"/>
      <c r="M60" s="753"/>
      <c r="N60" s="753"/>
      <c r="O60" s="753"/>
      <c r="P60" s="753"/>
      <c r="Q60" s="753"/>
      <c r="R60" s="753"/>
      <c r="S60" s="753"/>
      <c r="T60" s="753"/>
      <c r="U60" s="753"/>
      <c r="V60" s="105"/>
      <c r="W60" s="106"/>
    </row>
    <row r="61" spans="1:29" s="99" customFormat="1" ht="12">
      <c r="A61" s="102"/>
      <c r="B61" s="100"/>
      <c r="C61" s="231"/>
      <c r="D61" s="218" t="s">
        <v>204</v>
      </c>
      <c r="E61" s="218"/>
      <c r="F61" s="218"/>
      <c r="I61" s="231"/>
      <c r="J61" s="751"/>
      <c r="K61" s="751"/>
      <c r="L61" s="751"/>
      <c r="M61" s="231"/>
      <c r="N61" s="231"/>
      <c r="O61" s="231"/>
      <c r="P61" s="231"/>
      <c r="Q61" s="231"/>
      <c r="R61" s="770" t="s">
        <v>211</v>
      </c>
      <c r="S61" s="770"/>
      <c r="T61" s="231"/>
      <c r="U61" s="231"/>
      <c r="V61" s="231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" customHeight="1">
      <c r="A63" s="11"/>
      <c r="B63" s="61"/>
      <c r="C63" s="207" t="s">
        <v>293</v>
      </c>
      <c r="D63" s="233"/>
      <c r="E63" s="207" t="s">
        <v>294</v>
      </c>
      <c r="F63" s="31"/>
      <c r="G63" s="207" t="s">
        <v>295</v>
      </c>
      <c r="H63" s="31"/>
      <c r="I63" s="207" t="s">
        <v>296</v>
      </c>
      <c r="J63" s="31"/>
      <c r="K63" s="207" t="s">
        <v>297</v>
      </c>
      <c r="L63" s="31"/>
      <c r="M63" s="207" t="s">
        <v>298</v>
      </c>
      <c r="N63" s="31"/>
      <c r="O63" s="207" t="s">
        <v>299</v>
      </c>
      <c r="P63" s="31"/>
      <c r="Q63" s="207" t="s">
        <v>300</v>
      </c>
      <c r="R63" s="31"/>
      <c r="S63" s="207" t="s">
        <v>301</v>
      </c>
      <c r="T63" s="31"/>
      <c r="U63" s="207" t="s">
        <v>302</v>
      </c>
      <c r="V63" s="31"/>
      <c r="W63" s="12"/>
    </row>
    <row r="64" spans="1:29">
      <c r="A64" s="11"/>
      <c r="B64" s="61"/>
      <c r="C64" s="31"/>
      <c r="D64" s="23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1"/>
      <c r="R64" s="211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.8" thickBot="1">
      <c r="A65" s="11"/>
      <c r="B65" s="61"/>
      <c r="C65" s="31"/>
      <c r="D65" s="231">
        <f>VLOOKUP(C68,[18]TS!$B$10:$D$253,3,0)</f>
        <v>391.45100000000002</v>
      </c>
      <c r="E65" s="517"/>
      <c r="F65" s="231">
        <f>VLOOKUP(E68,[18]TS!$B$10:$D$253,3,0)</f>
        <v>380</v>
      </c>
      <c r="G65" s="231"/>
      <c r="H65" s="231">
        <f>VLOOKUP(G68,[18]TS!$B$10:$D$253,3,0)</f>
        <v>475</v>
      </c>
      <c r="I65" s="517"/>
      <c r="J65" s="231">
        <f>VLOOKUP(I68,[18]TS!$B$10:$D$253,3,0)</f>
        <v>380</v>
      </c>
      <c r="K65" s="517"/>
      <c r="L65" s="231">
        <f>VLOOKUP(K68,[18]TS!$B$10:$D$253,3,0)</f>
        <v>390</v>
      </c>
      <c r="M65" s="517"/>
      <c r="N65" s="231">
        <f>VLOOKUP(M68,[18]TS!$B$10:$D$253,3,0)</f>
        <v>465</v>
      </c>
      <c r="O65" s="517"/>
      <c r="P65" s="231">
        <f>VLOOKUP(O68,[18]TS!$B$10:$D$253,3,0)</f>
        <v>383.20800000000003</v>
      </c>
      <c r="Q65" s="214"/>
      <c r="R65" s="515">
        <f>VLOOKUP(Q68,[18]TS!$B$10:$D$253,3,0)</f>
        <v>380</v>
      </c>
      <c r="S65" s="516"/>
      <c r="T65" s="515">
        <f>VLOOKUP(S68,[18]TS!$B$10:$D$253,3,0)</f>
        <v>348</v>
      </c>
      <c r="U65" s="516"/>
      <c r="V65" s="515">
        <f>VLOOKUP(U68,[18]TS!$B$10:$D$253,3,0)</f>
        <v>377.78399999999999</v>
      </c>
      <c r="W65" s="14">
        <f>SUM(D65:V65)</f>
        <v>3970.4430000000002</v>
      </c>
    </row>
    <row r="66" spans="1:35" ht="13.8" thickBot="1">
      <c r="A66" s="11" t="e">
        <f>#REF!+1</f>
        <v>#REF!</v>
      </c>
      <c r="B66" s="61"/>
      <c r="C66" s="163" t="s">
        <v>239</v>
      </c>
      <c r="D66" s="31"/>
      <c r="E66" s="163" t="s">
        <v>239</v>
      </c>
      <c r="F66" s="31"/>
      <c r="G66" s="163" t="s">
        <v>239</v>
      </c>
      <c r="H66" s="31"/>
      <c r="I66" s="163" t="s">
        <v>239</v>
      </c>
      <c r="J66" s="31"/>
      <c r="K66" s="163" t="s">
        <v>239</v>
      </c>
      <c r="L66" s="31"/>
      <c r="M66" s="163" t="s">
        <v>239</v>
      </c>
      <c r="N66" s="31"/>
      <c r="O66" s="163" t="s">
        <v>664</v>
      </c>
      <c r="P66" s="31"/>
      <c r="Q66" s="385" t="s">
        <v>239</v>
      </c>
      <c r="R66" s="31"/>
      <c r="S66" s="163" t="s">
        <v>239</v>
      </c>
      <c r="T66" s="31"/>
      <c r="U66" s="163" t="s">
        <v>239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R65+V65+T65+P65+N65+L65+J65+H65+F65</f>
        <v>3578.9920000000002</v>
      </c>
      <c r="AC66" s="9" t="s">
        <v>65</v>
      </c>
    </row>
    <row r="67" spans="1:35" ht="13.8" thickBot="1">
      <c r="A67" s="11"/>
      <c r="B67" s="61"/>
      <c r="C67" s="194"/>
      <c r="D67" s="31"/>
      <c r="E67" s="271"/>
      <c r="F67" s="31"/>
      <c r="G67" s="193"/>
      <c r="H67" s="31"/>
      <c r="I67" s="193"/>
      <c r="J67" s="31"/>
      <c r="K67" s="186"/>
      <c r="L67" s="31"/>
      <c r="M67" s="193"/>
      <c r="N67" s="31"/>
      <c r="O67" s="271"/>
      <c r="P67" s="31"/>
      <c r="Q67" s="271"/>
      <c r="R67" s="31"/>
      <c r="S67" s="193"/>
      <c r="T67" s="31"/>
      <c r="U67" s="271"/>
      <c r="V67" s="31"/>
      <c r="W67" s="12"/>
      <c r="X67" s="9">
        <v>0</v>
      </c>
      <c r="Y67" s="9">
        <v>0</v>
      </c>
      <c r="Z67" s="9">
        <v>0</v>
      </c>
      <c r="AA67" s="9">
        <v>0</v>
      </c>
      <c r="AC67" s="9" t="s">
        <v>56</v>
      </c>
    </row>
    <row r="68" spans="1:35" ht="16.5" customHeight="1">
      <c r="A68" s="11"/>
      <c r="B68" s="61"/>
      <c r="C68" s="237" t="s">
        <v>144</v>
      </c>
      <c r="D68" s="237"/>
      <c r="E68" s="237" t="s">
        <v>31</v>
      </c>
      <c r="F68" s="237"/>
      <c r="G68" s="237" t="s">
        <v>145</v>
      </c>
      <c r="H68" s="237"/>
      <c r="I68" s="237" t="s">
        <v>146</v>
      </c>
      <c r="J68" s="237"/>
      <c r="K68" s="237" t="s">
        <v>147</v>
      </c>
      <c r="L68" s="237"/>
      <c r="M68" s="237" t="s">
        <v>148</v>
      </c>
      <c r="N68" s="237"/>
      <c r="O68" s="237" t="s">
        <v>149</v>
      </c>
      <c r="P68" s="237"/>
      <c r="Q68" s="237" t="s">
        <v>32</v>
      </c>
      <c r="R68" s="237"/>
      <c r="S68" s="237" t="s">
        <v>51</v>
      </c>
      <c r="T68" s="237"/>
      <c r="U68" s="237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B68" s="9">
        <f>D65</f>
        <v>391.45100000000002</v>
      </c>
      <c r="AC68" s="9" t="s">
        <v>61</v>
      </c>
    </row>
    <row r="69" spans="1:35" ht="16.5" customHeight="1">
      <c r="A69" s="11"/>
      <c r="B69" s="61"/>
      <c r="C69" s="238" t="str">
        <f>VLOOKUP(C68,[18]TS!$B$10:$D$253,2,0)</f>
        <v>1DA-3</v>
      </c>
      <c r="D69" s="31"/>
      <c r="E69" s="238" t="str">
        <f>VLOOKUP(E68,[18]TS!$B$10:$D$253,2,0)</f>
        <v>1DB1+0</v>
      </c>
      <c r="F69" s="31"/>
      <c r="G69" s="238" t="str">
        <f>VLOOKUP(G68,[18]TS!$B$10:$D$253,2,0)</f>
        <v>1DA+6</v>
      </c>
      <c r="H69" s="31"/>
      <c r="I69" s="238" t="str">
        <f>VLOOKUP(I68,[18]TS!$B$10:$D$253,2,0)</f>
        <v>1DA+3</v>
      </c>
      <c r="J69" s="31"/>
      <c r="K69" s="238" t="str">
        <f>VLOOKUP(K68,[18]TS!$B$10:$D$253,2,0)</f>
        <v>1DA+0</v>
      </c>
      <c r="L69" s="31"/>
      <c r="M69" s="238" t="str">
        <f>VLOOKUP(M68,[18]TS!$B$10:$D$253,2,0)</f>
        <v>1DA+3</v>
      </c>
      <c r="N69" s="31"/>
      <c r="O69" s="238" t="str">
        <f>VLOOKUP(O68,[18]TS!$B$10:$D$253,2,0)</f>
        <v>1DA+3</v>
      </c>
      <c r="P69" s="31"/>
      <c r="Q69" s="238" t="str">
        <f>VLOOKUP(Q68,[18]TS!$B$10:$D$253,2,0)</f>
        <v>1DB2+3</v>
      </c>
      <c r="R69" s="31"/>
      <c r="S69" s="238" t="str">
        <f>VLOOKUP(S68,[18]TS!$B$10:$D$253,2,0)</f>
        <v>1DA+0</v>
      </c>
      <c r="T69" s="31"/>
      <c r="U69" s="238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753">
        <f>SUM(N55+P55+R55+T55+V55+D65)/1000</f>
        <v>2.4264510000000001</v>
      </c>
      <c r="D70" s="753"/>
      <c r="E70" s="753">
        <f>SUM(F65+H65+J65+L65+N65+P65)/1000</f>
        <v>2.4732080000000001</v>
      </c>
      <c r="F70" s="753"/>
      <c r="G70" s="753"/>
      <c r="H70" s="753"/>
      <c r="I70" s="753"/>
      <c r="J70" s="753"/>
      <c r="K70" s="753"/>
      <c r="L70" s="753"/>
      <c r="M70" s="753"/>
      <c r="N70" s="753"/>
      <c r="O70" s="753"/>
      <c r="P70" s="753"/>
      <c r="Q70" s="753"/>
      <c r="R70" s="753">
        <f>SUM(R65+T65+V65)/1000</f>
        <v>1.1057840000000001</v>
      </c>
      <c r="S70" s="753"/>
      <c r="T70" s="753"/>
      <c r="U70" s="753"/>
      <c r="V70" s="753"/>
      <c r="W70" s="98"/>
    </row>
    <row r="71" spans="1:35" s="99" customFormat="1" ht="16.5" customHeight="1">
      <c r="A71" s="102"/>
      <c r="B71" s="100"/>
      <c r="C71" s="231"/>
      <c r="D71" s="231"/>
      <c r="E71" s="239" t="s">
        <v>212</v>
      </c>
      <c r="F71" s="231"/>
      <c r="G71" s="231"/>
      <c r="H71" s="231"/>
      <c r="I71" s="231"/>
      <c r="J71" s="231"/>
      <c r="K71" s="231"/>
      <c r="L71" s="218"/>
      <c r="M71" s="231"/>
      <c r="N71" s="231"/>
      <c r="O71" s="231"/>
      <c r="P71" s="231"/>
      <c r="Q71" s="231"/>
      <c r="R71" s="231"/>
      <c r="S71" s="231"/>
      <c r="T71" s="751" t="s">
        <v>213</v>
      </c>
      <c r="U71" s="751"/>
      <c r="V71" s="231"/>
      <c r="W71" s="101"/>
    </row>
    <row r="72" spans="1:35">
      <c r="A72" s="11"/>
      <c r="B72" s="61"/>
      <c r="C72" s="207" t="s">
        <v>303</v>
      </c>
      <c r="D72" s="31"/>
      <c r="E72" s="207" t="s">
        <v>304</v>
      </c>
      <c r="F72" s="31"/>
      <c r="G72" s="207" t="s">
        <v>305</v>
      </c>
      <c r="H72" s="31"/>
      <c r="I72" s="207" t="s">
        <v>306</v>
      </c>
      <c r="J72" s="31"/>
      <c r="K72" s="207" t="s">
        <v>307</v>
      </c>
      <c r="L72" s="31"/>
      <c r="M72" s="207" t="s">
        <v>308</v>
      </c>
      <c r="N72" s="31"/>
      <c r="O72" s="207" t="s">
        <v>309</v>
      </c>
      <c r="Q72" s="207" t="s">
        <v>310</v>
      </c>
      <c r="R72" s="31"/>
      <c r="S72" s="207" t="s">
        <v>311</v>
      </c>
      <c r="T72" s="31"/>
      <c r="U72" s="207" t="s">
        <v>312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1" t="s">
        <v>242</v>
      </c>
      <c r="K73" s="31"/>
      <c r="L73" s="31"/>
      <c r="M73" s="31"/>
      <c r="N73" s="31"/>
      <c r="O73" s="31"/>
      <c r="P73" s="240" t="s">
        <v>206</v>
      </c>
      <c r="Q73" s="31"/>
      <c r="R73" s="211" t="s">
        <v>241</v>
      </c>
      <c r="S73" s="31"/>
      <c r="T73" s="211" t="s">
        <v>242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.8" thickBot="1">
      <c r="A74" s="11"/>
      <c r="B74" s="61"/>
      <c r="C74" s="214"/>
      <c r="D74" s="31">
        <f>VLOOKUP(C77,[18]TS!$B$10:$D$253,3,0)</f>
        <v>410</v>
      </c>
      <c r="E74" s="214"/>
      <c r="F74" s="31">
        <f>VLOOKUP(E77,[18]TS!$B$10:$D$253,3,0)</f>
        <v>380</v>
      </c>
      <c r="G74" s="214"/>
      <c r="H74" s="31">
        <f>VLOOKUP(G77,[18]TS!$B$10:$D$253,3,0)</f>
        <v>325</v>
      </c>
      <c r="I74" s="214"/>
      <c r="J74" s="31">
        <f>VLOOKUP(I77,[18]TS!$B$10:$D$253,3,0)</f>
        <v>329.8</v>
      </c>
      <c r="K74" s="214"/>
      <c r="L74" s="31">
        <f>VLOOKUP(K77,[18]TS!$B$10:$D$253,3,0)</f>
        <v>385</v>
      </c>
      <c r="M74" s="214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4"/>
      <c r="T74" s="31">
        <f>VLOOKUP(S77,[18]TS!$B$10:$D$253,3,0)</f>
        <v>391</v>
      </c>
      <c r="U74" s="214"/>
      <c r="V74" s="31">
        <f>VLOOKUP(U77,[18]TS!$B$10:$D$253,3,0)</f>
        <v>417.51799999999997</v>
      </c>
      <c r="W74" s="14">
        <f>SUM(D74:V74)</f>
        <v>3656.8760000000002</v>
      </c>
    </row>
    <row r="75" spans="1:35" ht="13.8" thickBot="1">
      <c r="A75" s="11" t="e">
        <f>A66+1</f>
        <v>#REF!</v>
      </c>
      <c r="B75" s="61"/>
      <c r="C75" s="163" t="s">
        <v>239</v>
      </c>
      <c r="D75" s="31"/>
      <c r="E75" s="163" t="s">
        <v>664</v>
      </c>
      <c r="F75" s="31"/>
      <c r="G75" s="163" t="s">
        <v>664</v>
      </c>
      <c r="H75" s="31"/>
      <c r="I75" s="163" t="s">
        <v>664</v>
      </c>
      <c r="J75" s="31"/>
      <c r="K75" s="163" t="s">
        <v>664</v>
      </c>
      <c r="L75" s="31"/>
      <c r="M75" s="163" t="s">
        <v>664</v>
      </c>
      <c r="N75" s="31"/>
      <c r="O75" s="163" t="s">
        <v>239</v>
      </c>
      <c r="P75" s="31"/>
      <c r="Q75" s="163" t="s">
        <v>239</v>
      </c>
      <c r="R75" s="31"/>
      <c r="S75" s="163" t="s">
        <v>239</v>
      </c>
      <c r="T75" s="31"/>
      <c r="U75" s="163" t="s">
        <v>664</v>
      </c>
      <c r="V75" s="31"/>
      <c r="W75" s="12"/>
      <c r="X75" s="9">
        <v>10</v>
      </c>
      <c r="Y75" s="9">
        <v>10</v>
      </c>
      <c r="Z75" s="9">
        <v>7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.8" thickBot="1">
      <c r="A76" s="11"/>
      <c r="B76" s="61"/>
      <c r="C76" s="271"/>
      <c r="D76" s="31"/>
      <c r="E76" s="193"/>
      <c r="F76" s="31"/>
      <c r="G76" s="193"/>
      <c r="H76" s="31"/>
      <c r="I76" s="193"/>
      <c r="J76" s="31"/>
      <c r="K76" s="193"/>
      <c r="L76" s="31"/>
      <c r="M76" s="193"/>
      <c r="N76" s="31"/>
      <c r="O76" s="427"/>
      <c r="P76" s="31"/>
      <c r="Q76" s="271"/>
      <c r="R76" s="31"/>
      <c r="S76" s="271"/>
      <c r="T76" s="31"/>
      <c r="U76" s="186"/>
      <c r="V76" s="31"/>
      <c r="W76" s="12"/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6" t="s">
        <v>33</v>
      </c>
      <c r="D77" s="216"/>
      <c r="E77" s="216" t="s">
        <v>150</v>
      </c>
      <c r="F77" s="216"/>
      <c r="G77" s="216" t="s">
        <v>151</v>
      </c>
      <c r="H77" s="216"/>
      <c r="I77" s="216" t="s">
        <v>152</v>
      </c>
      <c r="J77" s="216"/>
      <c r="K77" s="216" t="s">
        <v>34</v>
      </c>
      <c r="L77" s="216"/>
      <c r="M77" s="216" t="s">
        <v>153</v>
      </c>
      <c r="N77" s="216"/>
      <c r="O77" s="216" t="s">
        <v>35</v>
      </c>
      <c r="P77" s="216"/>
      <c r="Q77" s="216" t="s">
        <v>4</v>
      </c>
      <c r="R77" s="216"/>
      <c r="S77" s="216" t="s">
        <v>5</v>
      </c>
      <c r="T77" s="216"/>
      <c r="U77" s="216" t="s">
        <v>154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38" t="str">
        <f>VLOOKUP(C77,[18]TS!$B$10:$D$253,2,0)</f>
        <v>1DB1+0</v>
      </c>
      <c r="D78" s="31"/>
      <c r="E78" s="238" t="str">
        <f>VLOOKUP(E77,[18]TS!$B$10:$D$253,2,0)</f>
        <v>1DA+0</v>
      </c>
      <c r="F78" s="31"/>
      <c r="G78" s="238" t="str">
        <f>VLOOKUP(G77,[18]TS!$B$10:$D$253,2,0)</f>
        <v>1DA+0</v>
      </c>
      <c r="H78" s="31"/>
      <c r="I78" s="238" t="str">
        <f>VLOOKUP(I77,[18]TS!$B$10:$D$253,2,0)</f>
        <v>1DA-3</v>
      </c>
      <c r="J78" s="31"/>
      <c r="K78" s="238" t="str">
        <f>VLOOKUP(K77,[18]TS!$B$10:$D$253,2,0)</f>
        <v>1DC1-3</v>
      </c>
      <c r="L78" s="241"/>
      <c r="M78" s="238" t="str">
        <f>VLOOKUP(M77,[18]TS!$B$10:$D$253,2,0)</f>
        <v>1DA+0</v>
      </c>
      <c r="N78" s="31"/>
      <c r="O78" s="238" t="str">
        <f>VLOOKUP(O77,[18]TS!$B$10:$D$253,2,0)</f>
        <v>1DC1+3</v>
      </c>
      <c r="P78" s="31"/>
      <c r="Q78" s="238" t="str">
        <f>VLOOKUP(Q77,[18]TS!$B$10:$D$253,2,0)</f>
        <v>1DB1+6</v>
      </c>
      <c r="R78" s="31"/>
      <c r="S78" s="238" t="str">
        <f>VLOOKUP(S77,[18]TS!$B$10:$D$253,2,0)</f>
        <v>1DA+0</v>
      </c>
      <c r="T78" s="31"/>
      <c r="U78" s="238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7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753">
        <f>SUM(D74+F74+H74+J74)/1000</f>
        <v>1.4447999999999999</v>
      </c>
      <c r="D79" s="753"/>
      <c r="E79" s="753"/>
      <c r="F79" s="753"/>
      <c r="G79" s="753"/>
      <c r="H79" s="753"/>
      <c r="I79" s="753"/>
      <c r="J79" s="753"/>
      <c r="K79" s="753"/>
      <c r="L79" s="753">
        <f>SUM(N74+L74)/1000</f>
        <v>0.69755800000000001</v>
      </c>
      <c r="M79" s="753"/>
      <c r="N79" s="753"/>
      <c r="O79" s="753"/>
      <c r="P79" s="753">
        <f>SUM(P74+R74+T74+V74)/1000</f>
        <v>1.514518</v>
      </c>
      <c r="Q79" s="753"/>
      <c r="R79" s="753"/>
      <c r="S79" s="753"/>
      <c r="T79" s="753"/>
      <c r="U79" s="753"/>
      <c r="V79" s="753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45</v>
      </c>
      <c r="AA79" s="96">
        <f t="shared" si="2"/>
        <v>0</v>
      </c>
      <c r="AB79" s="96">
        <f t="shared" si="2"/>
        <v>3578.9920000000002</v>
      </c>
      <c r="AC79" s="97" t="s">
        <v>93</v>
      </c>
    </row>
    <row r="80" spans="1:35" s="99" customFormat="1" ht="17.25" customHeight="1">
      <c r="A80" s="102"/>
      <c r="B80" s="100"/>
      <c r="C80" s="751" t="s">
        <v>213</v>
      </c>
      <c r="D80" s="751"/>
      <c r="E80" s="231"/>
      <c r="F80" s="231"/>
      <c r="G80" s="231"/>
      <c r="H80" s="231"/>
      <c r="I80" s="231"/>
      <c r="J80" s="239" t="s">
        <v>214</v>
      </c>
      <c r="K80" s="231"/>
      <c r="L80" s="231"/>
      <c r="M80" s="242"/>
      <c r="N80" s="242"/>
      <c r="O80" s="242"/>
      <c r="P80" s="242"/>
      <c r="Q80" s="231"/>
      <c r="R80" s="231"/>
      <c r="S80" s="231"/>
      <c r="T80" s="751" t="s">
        <v>215</v>
      </c>
      <c r="U80" s="751"/>
      <c r="V80" s="231"/>
      <c r="W80" s="111"/>
      <c r="X80" s="94">
        <f>X39+X48+X57+X67+X76</f>
        <v>0</v>
      </c>
      <c r="Y80" s="94">
        <f t="shared" si="2"/>
        <v>0</v>
      </c>
      <c r="Z80" s="94">
        <f t="shared" si="2"/>
        <v>1</v>
      </c>
      <c r="AA80" s="94">
        <f t="shared" si="2"/>
        <v>0</v>
      </c>
      <c r="AB80" s="94">
        <f t="shared" si="2"/>
        <v>4480.0200000000004</v>
      </c>
      <c r="AC80" s="95" t="s">
        <v>56</v>
      </c>
      <c r="AE80" s="112" t="s">
        <v>201</v>
      </c>
    </row>
    <row r="81" spans="1:29" ht="12.75" customHeight="1">
      <c r="A81" s="11"/>
      <c r="B81" s="61"/>
      <c r="C81" s="207" t="s">
        <v>313</v>
      </c>
      <c r="D81" s="31"/>
      <c r="E81" s="207" t="s">
        <v>314</v>
      </c>
      <c r="F81" s="233"/>
      <c r="G81" s="207" t="s">
        <v>315</v>
      </c>
      <c r="H81" s="233"/>
      <c r="I81" s="207" t="s">
        <v>316</v>
      </c>
      <c r="J81" s="233"/>
      <c r="K81" s="207" t="s">
        <v>317</v>
      </c>
      <c r="L81" s="233"/>
      <c r="M81" s="207" t="s">
        <v>318</v>
      </c>
      <c r="N81" s="233"/>
      <c r="O81" s="207" t="s">
        <v>320</v>
      </c>
      <c r="P81" s="31"/>
      <c r="Q81" s="207" t="s">
        <v>321</v>
      </c>
      <c r="R81" s="31"/>
      <c r="S81" s="207" t="s">
        <v>322</v>
      </c>
      <c r="T81" s="31"/>
      <c r="U81" s="207" t="s">
        <v>323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2426.451</v>
      </c>
      <c r="AC81" s="75" t="s">
        <v>61</v>
      </c>
    </row>
    <row r="82" spans="1:29" ht="20.399999999999999">
      <c r="A82" s="11"/>
      <c r="B82" s="61"/>
      <c r="C82" s="31"/>
      <c r="D82" s="211" t="s">
        <v>243</v>
      </c>
      <c r="E82" s="211"/>
      <c r="F82" s="211" t="s">
        <v>629</v>
      </c>
      <c r="G82" s="31"/>
      <c r="H82" s="235"/>
      <c r="I82" s="31"/>
      <c r="J82" s="31"/>
      <c r="K82" s="31"/>
      <c r="L82" s="235"/>
      <c r="M82" s="31"/>
      <c r="N82" s="235"/>
      <c r="O82" s="31"/>
      <c r="P82" s="31"/>
      <c r="Q82" s="31"/>
      <c r="R82" s="31"/>
      <c r="S82" s="31"/>
      <c r="T82" s="235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3</v>
      </c>
      <c r="AA82" s="74">
        <f t="shared" si="2"/>
        <v>45</v>
      </c>
      <c r="AB82" s="74">
        <f t="shared" si="2"/>
        <v>0</v>
      </c>
      <c r="AC82" s="74" t="s">
        <v>95</v>
      </c>
    </row>
    <row r="83" spans="1:29" ht="13.8" thickBot="1">
      <c r="A83" s="11"/>
      <c r="B83" s="61"/>
      <c r="C83" s="214"/>
      <c r="D83" s="31">
        <f>VLOOKUP(C86,[18]TS!$B$10:$D$253,3,0)</f>
        <v>315</v>
      </c>
      <c r="E83" s="214"/>
      <c r="F83" s="31">
        <f>VLOOKUP(E86,[18]TS!$B$10:$D$253,3,0)</f>
        <v>375</v>
      </c>
      <c r="G83" s="214"/>
      <c r="H83" s="31">
        <f>VLOOKUP(G86,[18]TS!$B$10:$D$253,3,0)</f>
        <v>416</v>
      </c>
      <c r="I83" s="214"/>
      <c r="J83" s="31">
        <f>VLOOKUP(I86,[18]TS!$B$10:$D$253,3,0)</f>
        <v>422</v>
      </c>
      <c r="K83" s="214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4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8" thickBot="1">
      <c r="A84" s="11" t="e">
        <f>A75+1</f>
        <v>#REF!</v>
      </c>
      <c r="B84" s="61"/>
      <c r="C84" s="163" t="s">
        <v>239</v>
      </c>
      <c r="D84" s="31"/>
      <c r="E84" s="163" t="s">
        <v>239</v>
      </c>
      <c r="F84" s="31"/>
      <c r="G84" s="163" t="s">
        <v>446</v>
      </c>
      <c r="H84" s="31"/>
      <c r="I84" s="163" t="s">
        <v>664</v>
      </c>
      <c r="J84" s="31"/>
      <c r="K84" s="163" t="s">
        <v>239</v>
      </c>
      <c r="L84" s="31"/>
      <c r="M84" s="163" t="s">
        <v>239</v>
      </c>
      <c r="N84" s="31"/>
      <c r="O84" s="163" t="s">
        <v>662</v>
      </c>
      <c r="P84" s="31"/>
      <c r="Q84" s="163" t="s">
        <v>239</v>
      </c>
      <c r="R84" s="31"/>
      <c r="S84" s="163" t="s">
        <v>239</v>
      </c>
      <c r="T84" s="31"/>
      <c r="U84" s="163" t="s">
        <v>239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.8" thickBot="1">
      <c r="A85" s="11"/>
      <c r="B85" s="61"/>
      <c r="C85" s="271"/>
      <c r="D85" s="31"/>
      <c r="E85" s="193"/>
      <c r="F85" s="31"/>
      <c r="G85" s="271"/>
      <c r="H85" s="31"/>
      <c r="I85" s="193"/>
      <c r="J85" s="31"/>
      <c r="K85" s="271"/>
      <c r="L85" s="31"/>
      <c r="M85" s="271"/>
      <c r="N85" s="31"/>
      <c r="O85" s="193"/>
      <c r="P85" s="31"/>
      <c r="Q85" s="271"/>
      <c r="R85" s="31"/>
      <c r="S85" s="271"/>
      <c r="T85" s="31"/>
      <c r="U85" s="271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6" t="s">
        <v>36</v>
      </c>
      <c r="D86" s="216"/>
      <c r="E86" s="216" t="s">
        <v>6</v>
      </c>
      <c r="F86" s="216"/>
      <c r="G86" s="216" t="s">
        <v>37</v>
      </c>
      <c r="H86" s="216"/>
      <c r="I86" s="216" t="s">
        <v>155</v>
      </c>
      <c r="J86" s="216"/>
      <c r="K86" s="216" t="s">
        <v>156</v>
      </c>
      <c r="L86" s="216"/>
      <c r="M86" s="216" t="s">
        <v>157</v>
      </c>
      <c r="N86" s="216"/>
      <c r="O86" s="216" t="s">
        <v>158</v>
      </c>
      <c r="P86" s="216"/>
      <c r="Q86" s="216" t="s">
        <v>159</v>
      </c>
      <c r="R86" s="216"/>
      <c r="S86" s="216" t="s">
        <v>160</v>
      </c>
      <c r="T86" s="216"/>
      <c r="U86" s="216" t="s">
        <v>161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38" t="str">
        <f>VLOOKUP(C86,[18]TS!$B$10:$D$253,2,0)</f>
        <v>1DB1+0</v>
      </c>
      <c r="D87" s="31"/>
      <c r="E87" s="238" t="str">
        <f>VLOOKUP(E86,[18]TS!$B$10:$D$253,2,0)</f>
        <v>1DA-3</v>
      </c>
      <c r="F87" s="31"/>
      <c r="G87" s="238" t="str">
        <f>VLOOKUP(G86,[18]TS!$B$10:$D$253,2,0)</f>
        <v>1DA+0</v>
      </c>
      <c r="H87" s="31"/>
      <c r="I87" s="238" t="str">
        <f>VLOOKUP(I86,[18]TS!$B$10:$D$253,2,0)</f>
        <v>1DA+0</v>
      </c>
      <c r="J87" s="31"/>
      <c r="K87" s="238" t="str">
        <f>VLOOKUP(K86,[18]TS!$B$10:$D$253,2,0)</f>
        <v>1DA+0</v>
      </c>
      <c r="L87" s="31"/>
      <c r="M87" s="238" t="str">
        <f>VLOOKUP(M86,[18]TS!$B$10:$D$253,2,0)</f>
        <v>1DA+6</v>
      </c>
      <c r="N87" s="31"/>
      <c r="O87" s="238" t="str">
        <f>VLOOKUP(O86,[18]TS!$B$10:$D$253,2,0)</f>
        <v>1DA+0</v>
      </c>
      <c r="P87" s="31"/>
      <c r="Q87" s="238" t="str">
        <f>VLOOKUP(Q86,[18]TS!$B$10:$D$253,2,0)</f>
        <v>1DB1+0</v>
      </c>
      <c r="R87" s="241"/>
      <c r="S87" s="238" t="str">
        <f>VLOOKUP(S86,[18]TS!$B$10:$D$253,2,0)</f>
        <v>1DA+3</v>
      </c>
      <c r="T87" s="31"/>
      <c r="U87" s="238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753"/>
      <c r="D88" s="753"/>
      <c r="E88" s="753"/>
      <c r="F88" s="753"/>
      <c r="G88" s="753"/>
      <c r="H88" s="753"/>
      <c r="I88" s="753"/>
      <c r="J88" s="753"/>
      <c r="K88" s="753"/>
      <c r="L88" s="753"/>
      <c r="M88" s="753"/>
      <c r="N88" s="753"/>
      <c r="O88" s="753"/>
      <c r="P88" s="753"/>
      <c r="Q88" s="753"/>
      <c r="R88" s="753"/>
      <c r="S88" s="753"/>
      <c r="T88" s="753"/>
      <c r="U88" s="753"/>
      <c r="V88" s="753"/>
      <c r="W88" s="93"/>
    </row>
    <row r="89" spans="1:29" s="99" customFormat="1" ht="17.25" customHeight="1" thickBot="1">
      <c r="A89" s="102"/>
      <c r="B89" s="113"/>
      <c r="C89" s="763" t="s">
        <v>215</v>
      </c>
      <c r="D89" s="763"/>
      <c r="E89" s="763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763" t="s">
        <v>217</v>
      </c>
      <c r="V89" s="763"/>
      <c r="W89" s="116"/>
    </row>
    <row r="90" spans="1:29" ht="12.6" customHeight="1">
      <c r="A90" s="11"/>
      <c r="B90" s="243"/>
      <c r="C90" s="227" t="s">
        <v>324</v>
      </c>
      <c r="D90" s="244"/>
      <c r="E90" s="227" t="s">
        <v>325</v>
      </c>
      <c r="F90" s="244"/>
      <c r="G90" s="227" t="s">
        <v>326</v>
      </c>
      <c r="H90" s="244"/>
      <c r="I90" s="227" t="s">
        <v>327</v>
      </c>
      <c r="J90" s="244"/>
      <c r="K90" s="227" t="s">
        <v>328</v>
      </c>
      <c r="L90" s="244"/>
      <c r="M90" s="227" t="s">
        <v>329</v>
      </c>
      <c r="N90" s="244"/>
      <c r="O90" s="227" t="s">
        <v>330</v>
      </c>
      <c r="P90" s="244"/>
      <c r="Q90" s="227" t="s">
        <v>331</v>
      </c>
      <c r="R90" s="244"/>
      <c r="S90" s="227" t="s">
        <v>332</v>
      </c>
      <c r="T90" s="244"/>
      <c r="U90" s="227" t="s">
        <v>333</v>
      </c>
      <c r="V90" s="244"/>
      <c r="W90" s="245"/>
    </row>
    <row r="91" spans="1:29" ht="18.600000000000001" customHeight="1">
      <c r="A91" s="11"/>
      <c r="B91" s="61"/>
      <c r="C91" s="31"/>
      <c r="D91" s="31"/>
      <c r="E91" s="31"/>
      <c r="F91" s="31"/>
      <c r="G91" s="31"/>
      <c r="H91" s="31"/>
      <c r="I91" s="31"/>
      <c r="J91" s="211" t="s">
        <v>242</v>
      </c>
      <c r="K91" s="211"/>
      <c r="L91" s="211"/>
      <c r="M91" s="211"/>
      <c r="N91" s="211" t="s">
        <v>241</v>
      </c>
      <c r="O91" s="211"/>
      <c r="P91" s="211" t="s">
        <v>242</v>
      </c>
      <c r="Q91" s="211"/>
      <c r="R91" s="211" t="s">
        <v>242</v>
      </c>
      <c r="S91" s="211"/>
      <c r="T91" s="211" t="s">
        <v>622</v>
      </c>
      <c r="U91" s="31"/>
      <c r="V91" s="211" t="s">
        <v>240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.8" thickBot="1">
      <c r="A92" s="11"/>
      <c r="B92" s="61"/>
      <c r="C92" s="31"/>
      <c r="D92" s="31">
        <f>VLOOKUP(C95,[18]TS!$B$10:$D$253,3,0)</f>
        <v>391</v>
      </c>
      <c r="E92" s="214"/>
      <c r="F92" s="31">
        <f>VLOOKUP(E95,[18]TS!$B$10:$D$253,3,0)</f>
        <v>433</v>
      </c>
      <c r="G92" s="214"/>
      <c r="H92" s="31">
        <f>VLOOKUP(G95,[18]TS!$B$10:$D$253,3,0)</f>
        <v>415</v>
      </c>
      <c r="I92" s="31"/>
      <c r="J92" s="31">
        <f>VLOOKUP(I95,[18]TS!$B$10:$D$253,3,0)</f>
        <v>430</v>
      </c>
      <c r="K92" s="214"/>
      <c r="L92" s="31">
        <f>VLOOKUP(K95,[18]TS!$B$10:$D$253,3,0)</f>
        <v>314</v>
      </c>
      <c r="M92" s="214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8" thickBot="1">
      <c r="A93" s="11">
        <v>10</v>
      </c>
      <c r="B93" s="61"/>
      <c r="C93" s="163" t="s">
        <v>662</v>
      </c>
      <c r="D93" s="31"/>
      <c r="E93" s="163" t="s">
        <v>662</v>
      </c>
      <c r="F93" s="31"/>
      <c r="G93" s="163" t="s">
        <v>662</v>
      </c>
      <c r="H93" s="31"/>
      <c r="I93" s="163" t="s">
        <v>662</v>
      </c>
      <c r="J93" s="31"/>
      <c r="K93" s="163" t="s">
        <v>239</v>
      </c>
      <c r="L93" s="31"/>
      <c r="M93" s="163" t="s">
        <v>239</v>
      </c>
      <c r="N93" s="31"/>
      <c r="O93" s="163" t="s">
        <v>239</v>
      </c>
      <c r="P93" s="31"/>
      <c r="Q93" s="163" t="s">
        <v>239</v>
      </c>
      <c r="R93" s="31"/>
      <c r="S93" s="163" t="s">
        <v>239</v>
      </c>
      <c r="T93" s="31"/>
      <c r="U93" s="163" t="s">
        <v>662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.8" thickBot="1">
      <c r="A94" s="11"/>
      <c r="B94" s="61"/>
      <c r="C94" s="268"/>
      <c r="D94" s="31"/>
      <c r="E94" s="268"/>
      <c r="F94" s="31"/>
      <c r="G94" s="268"/>
      <c r="H94" s="31"/>
      <c r="I94" s="268"/>
      <c r="J94" s="31"/>
      <c r="K94" s="446"/>
      <c r="L94" s="31"/>
      <c r="M94" s="268"/>
      <c r="N94" s="31"/>
      <c r="O94" s="268"/>
      <c r="P94" s="31"/>
      <c r="Q94" s="448"/>
      <c r="R94" s="31"/>
      <c r="S94" s="268"/>
      <c r="T94" s="31"/>
      <c r="U94" s="268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6" t="s">
        <v>162</v>
      </c>
      <c r="D95" s="216"/>
      <c r="E95" s="216" t="s">
        <v>163</v>
      </c>
      <c r="F95" s="216"/>
      <c r="G95" s="216" t="s">
        <v>164</v>
      </c>
      <c r="H95" s="216"/>
      <c r="I95" s="216" t="s">
        <v>165</v>
      </c>
      <c r="J95" s="216"/>
      <c r="K95" s="216" t="s">
        <v>166</v>
      </c>
      <c r="L95" s="216"/>
      <c r="M95" s="216" t="s">
        <v>167</v>
      </c>
      <c r="N95" s="216"/>
      <c r="O95" s="216" t="s">
        <v>38</v>
      </c>
      <c r="P95" s="216"/>
      <c r="Q95" s="216" t="s">
        <v>168</v>
      </c>
      <c r="R95" s="216"/>
      <c r="S95" s="216" t="s">
        <v>39</v>
      </c>
      <c r="T95" s="216"/>
      <c r="U95" s="216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38" t="str">
        <f>VLOOKUP(C95,[18]TS!$B$10:$D$253,2,0)</f>
        <v>1DA+0</v>
      </c>
      <c r="D96" s="31"/>
      <c r="E96" s="238" t="str">
        <f>VLOOKUP(E95,[18]TS!$B$10:$D$253,2,0)</f>
        <v>1DA-1.5</v>
      </c>
      <c r="F96" s="31"/>
      <c r="G96" s="238" t="str">
        <f>VLOOKUP(G95,[18]TS!$B$10:$D$253,2,0)</f>
        <v>1DA+0</v>
      </c>
      <c r="H96" s="31"/>
      <c r="I96" s="238" t="str">
        <f>VLOOKUP(I95,[18]TS!$B$10:$D$253,2,0)</f>
        <v>1DA+0</v>
      </c>
      <c r="J96" s="31"/>
      <c r="K96" s="238" t="str">
        <f>VLOOKUP(K95,[18]TS!$B$10:$D$253,2,0)</f>
        <v>1DA+0</v>
      </c>
      <c r="L96" s="31"/>
      <c r="M96" s="238" t="str">
        <f>VLOOKUP(M95,[18]TS!$B$10:$D$253,2,0)</f>
        <v>1DA+9</v>
      </c>
      <c r="N96" s="241"/>
      <c r="O96" s="238" t="str">
        <f>VLOOKUP(O95,[18]TS!$B$10:$D$253,2,0)</f>
        <v>1DC1+0</v>
      </c>
      <c r="P96" s="31"/>
      <c r="Q96" s="238" t="str">
        <f>VLOOKUP(Q95,[18]TS!$B$10:$D$253,2,0)</f>
        <v>1DA+3</v>
      </c>
      <c r="R96" s="31"/>
      <c r="S96" s="238" t="str">
        <f>VLOOKUP(S95,[18]TS!$B$10:$D$253,2,0)</f>
        <v>1DB2+0</v>
      </c>
      <c r="T96" s="31"/>
      <c r="U96" s="238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753">
        <f>SUM(D83+F83+H83+J83+L83+N83+P83+R83+T83+V83+D92+F92+H92+J92+L92+N92)/1000</f>
        <v>6.292249</v>
      </c>
      <c r="D97" s="753"/>
      <c r="E97" s="753"/>
      <c r="F97" s="753"/>
      <c r="G97" s="753"/>
      <c r="H97" s="753"/>
      <c r="I97" s="753"/>
      <c r="J97" s="753"/>
      <c r="K97" s="753"/>
      <c r="L97" s="753"/>
      <c r="M97" s="753"/>
      <c r="N97" s="753"/>
      <c r="O97" s="753">
        <f>(P92+R92)/1000</f>
        <v>0.81344499999999997</v>
      </c>
      <c r="P97" s="753"/>
      <c r="Q97" s="753"/>
      <c r="R97" s="753"/>
      <c r="S97" s="753"/>
      <c r="T97" s="753"/>
      <c r="U97" s="753"/>
      <c r="V97" s="753"/>
      <c r="W97" s="93"/>
    </row>
    <row r="98" spans="1:33" s="99" customFormat="1" ht="19.5" customHeight="1">
      <c r="A98" s="102"/>
      <c r="B98" s="100"/>
      <c r="C98" s="231"/>
      <c r="D98" s="231"/>
      <c r="E98" s="231"/>
      <c r="F98" s="231"/>
      <c r="G98" s="231"/>
      <c r="H98" s="231"/>
      <c r="J98" s="751" t="s">
        <v>218</v>
      </c>
      <c r="K98" s="751"/>
      <c r="L98" s="231"/>
      <c r="M98" s="231"/>
      <c r="N98" s="246" t="s">
        <v>210</v>
      </c>
      <c r="O98" s="231"/>
      <c r="P98" s="231"/>
      <c r="Q98" s="231"/>
      <c r="R98" s="231"/>
      <c r="S98" s="231"/>
      <c r="T98" s="751" t="s">
        <v>219</v>
      </c>
      <c r="U98" s="751"/>
      <c r="V98" s="751"/>
      <c r="W98" s="111"/>
    </row>
    <row r="99" spans="1:33" ht="15" customHeight="1">
      <c r="A99" s="11"/>
      <c r="B99" s="61"/>
      <c r="C99" s="207" t="s">
        <v>334</v>
      </c>
      <c r="D99" s="31"/>
      <c r="E99" s="207" t="s">
        <v>335</v>
      </c>
      <c r="F99" s="31"/>
      <c r="G99" s="207" t="s">
        <v>336</v>
      </c>
      <c r="H99" s="31"/>
      <c r="I99" s="207" t="s">
        <v>337</v>
      </c>
      <c r="J99" s="31"/>
      <c r="K99" s="207" t="s">
        <v>338</v>
      </c>
      <c r="L99" s="31"/>
      <c r="M99" s="207" t="s">
        <v>339</v>
      </c>
      <c r="O99" s="207" t="s">
        <v>319</v>
      </c>
      <c r="P99" s="31"/>
      <c r="Q99" s="207" t="s">
        <v>340</v>
      </c>
      <c r="R99" s="31"/>
      <c r="S99" s="207" t="s">
        <v>341</v>
      </c>
      <c r="T99" s="31"/>
      <c r="U99" s="207" t="s">
        <v>342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1" t="s">
        <v>242</v>
      </c>
      <c r="E100" s="31"/>
      <c r="F100" s="211" t="s">
        <v>242</v>
      </c>
      <c r="G100" s="31"/>
      <c r="H100" s="31"/>
      <c r="I100" s="31"/>
      <c r="J100" s="31"/>
      <c r="K100" s="31"/>
      <c r="L100" s="211" t="s">
        <v>242</v>
      </c>
      <c r="M100" s="211"/>
      <c r="N100" s="211" t="s">
        <v>623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.8" thickBot="1">
      <c r="A101" s="11"/>
      <c r="B101" s="61"/>
      <c r="C101" s="31"/>
      <c r="D101" s="31">
        <f>VLOOKUP(C104,[18]TS!$B$10:$D$253,3,0)</f>
        <v>429.05900000000003</v>
      </c>
      <c r="E101" s="214"/>
      <c r="F101" s="31">
        <f>VLOOKUP(E104,[18]TS!$B$10:$D$253,3,0)</f>
        <v>336</v>
      </c>
      <c r="G101" s="214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4"/>
      <c r="L101" s="31">
        <f>VLOOKUP(K104,[18]TS!$B$10:$D$253,3,0)</f>
        <v>417.21899999999999</v>
      </c>
      <c r="M101" s="214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4"/>
      <c r="V101" s="31">
        <f>VLOOKUP(U104,[18]TS!$B$10:$D$253,3,0)</f>
        <v>384.09800000000001</v>
      </c>
      <c r="W101" s="14">
        <f>SUM(D101:V101)</f>
        <v>3564.6289999999999</v>
      </c>
    </row>
    <row r="102" spans="1:33" ht="13.8" thickBot="1">
      <c r="A102" s="11">
        <v>11</v>
      </c>
      <c r="B102" s="61"/>
      <c r="C102" s="163" t="s">
        <v>662</v>
      </c>
      <c r="D102" s="31"/>
      <c r="E102" s="163" t="s">
        <v>239</v>
      </c>
      <c r="F102" s="31"/>
      <c r="G102" s="443" t="s">
        <v>85</v>
      </c>
      <c r="H102" s="31"/>
      <c r="I102" s="443" t="s">
        <v>85</v>
      </c>
      <c r="J102" s="63"/>
      <c r="K102" s="119"/>
      <c r="L102" s="31"/>
      <c r="M102" s="269" t="s">
        <v>85</v>
      </c>
      <c r="N102" s="31"/>
      <c r="O102" s="269" t="s">
        <v>85</v>
      </c>
      <c r="P102" s="31"/>
      <c r="Q102" s="163" t="s">
        <v>239</v>
      </c>
      <c r="R102" s="31"/>
      <c r="S102" s="163" t="s">
        <v>239</v>
      </c>
      <c r="T102" s="31"/>
      <c r="U102" s="267" t="s">
        <v>239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.8" thickBot="1">
      <c r="A103" s="11"/>
      <c r="B103" s="61"/>
      <c r="C103" s="459"/>
      <c r="D103" s="31"/>
      <c r="E103" s="268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68"/>
      <c r="R103" s="31"/>
      <c r="S103" s="119"/>
      <c r="T103" s="31"/>
      <c r="U103" s="268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6" t="s">
        <v>40</v>
      </c>
      <c r="D104" s="216"/>
      <c r="E104" s="216" t="s">
        <v>621</v>
      </c>
      <c r="F104" s="216"/>
      <c r="G104" s="216" t="s">
        <v>617</v>
      </c>
      <c r="H104" s="216"/>
      <c r="I104" s="216" t="s">
        <v>618</v>
      </c>
      <c r="J104" s="216"/>
      <c r="K104" s="216" t="s">
        <v>41</v>
      </c>
      <c r="L104" s="216"/>
      <c r="M104" s="216" t="s">
        <v>42</v>
      </c>
      <c r="N104" s="216"/>
      <c r="O104" s="216" t="s">
        <v>43</v>
      </c>
      <c r="P104" s="216"/>
      <c r="Q104" s="216" t="s">
        <v>44</v>
      </c>
      <c r="R104" s="216"/>
      <c r="S104" s="216" t="s">
        <v>171</v>
      </c>
      <c r="T104" s="216"/>
      <c r="U104" s="216" t="s">
        <v>172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38" t="str">
        <f>VLOOKUP(C104,[18]TS!$B$10:$D$253,2,0)</f>
        <v>1DA+3</v>
      </c>
      <c r="D105" s="31"/>
      <c r="E105" s="238" t="str">
        <f>VLOOKUP(E104,[18]TS!$B$10:$D$253,2,0)</f>
        <v>1DC1+0</v>
      </c>
      <c r="F105" s="241"/>
      <c r="G105" s="238" t="str">
        <f>VLOOKUP(G104,[18]TS!$B$10:$D$253,2,0)</f>
        <v>1DA+9</v>
      </c>
      <c r="H105" s="31"/>
      <c r="I105" s="238" t="str">
        <f>VLOOKUP(I104,[18]TS!$B$10:$D$253,2,0)</f>
        <v>1DA-1.5</v>
      </c>
      <c r="J105" s="31"/>
      <c r="K105" s="238" t="str">
        <f>VLOOKUP(K104,[18]TS!$B$10:$D$253,2,0)</f>
        <v>1DC1+3</v>
      </c>
      <c r="L105" s="247"/>
      <c r="M105" s="238" t="str">
        <f>VLOOKUP(M104,[18]TS!$B$10:$D$253,2,0)</f>
        <v>1DC1+0</v>
      </c>
      <c r="N105" s="31"/>
      <c r="O105" s="238" t="str">
        <f>VLOOKUP(O104,[18]TS!$B$10:$D$253,2,0)</f>
        <v>1DB1-3</v>
      </c>
      <c r="P105" s="31"/>
      <c r="Q105" s="238" t="str">
        <f>VLOOKUP(Q104,[18]TS!$B$10:$D$253,2,0)</f>
        <v>1DC2+0</v>
      </c>
      <c r="R105" s="31"/>
      <c r="S105" s="238" t="str">
        <f>VLOOKUP(S104,[18]TS!$B$10:$D$253,2,0)</f>
        <v>1DA-3</v>
      </c>
      <c r="T105" s="31"/>
      <c r="U105" s="238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753">
        <f>(T92+V92+D101+F101+H101+J101)/1000</f>
        <v>2.3581080000000001</v>
      </c>
      <c r="D106" s="753"/>
      <c r="E106" s="753"/>
      <c r="F106" s="753"/>
      <c r="G106" s="753"/>
      <c r="H106" s="753"/>
      <c r="I106" s="753"/>
      <c r="J106" s="753"/>
      <c r="K106" s="753"/>
      <c r="L106" s="752">
        <f>L101/1000</f>
        <v>0.41721900000000001</v>
      </c>
      <c r="M106" s="752"/>
      <c r="N106" s="752">
        <f>N101/1000</f>
        <v>0.24960199999999999</v>
      </c>
      <c r="O106" s="752"/>
      <c r="P106" s="752">
        <f>P101/1000</f>
        <v>0.33360199999999995</v>
      </c>
      <c r="Q106" s="752"/>
      <c r="R106" s="753">
        <f>SUM(R101+T101+V101)/1000</f>
        <v>1.034098</v>
      </c>
      <c r="S106" s="753"/>
      <c r="T106" s="753"/>
      <c r="U106" s="753"/>
      <c r="V106" s="753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755" t="s">
        <v>220</v>
      </c>
      <c r="U107" s="755"/>
      <c r="V107" s="114"/>
      <c r="W107" s="116"/>
    </row>
    <row r="108" spans="1:33" ht="21.6" customHeight="1">
      <c r="A108" s="11"/>
      <c r="B108" s="61"/>
      <c r="C108" s="207" t="s">
        <v>343</v>
      </c>
      <c r="D108" s="248" t="s">
        <v>245</v>
      </c>
      <c r="E108" s="207" t="s">
        <v>344</v>
      </c>
      <c r="F108" s="31"/>
      <c r="G108" s="207" t="s">
        <v>345</v>
      </c>
      <c r="H108" s="31"/>
      <c r="I108" s="207" t="s">
        <v>346</v>
      </c>
      <c r="J108" s="31"/>
      <c r="K108" s="207" t="s">
        <v>347</v>
      </c>
      <c r="L108" s="233"/>
      <c r="M108" s="207" t="s">
        <v>348</v>
      </c>
      <c r="N108" s="233"/>
      <c r="O108" s="207" t="s">
        <v>349</v>
      </c>
      <c r="P108" s="249"/>
      <c r="Q108" s="207" t="s">
        <v>350</v>
      </c>
      <c r="R108" s="250"/>
      <c r="S108" s="207" t="s">
        <v>351</v>
      </c>
      <c r="T108" s="31"/>
      <c r="U108" s="207" t="s">
        <v>352</v>
      </c>
      <c r="V108" s="31"/>
      <c r="W108" s="14"/>
    </row>
    <row r="109" spans="1:33" ht="20.399999999999999">
      <c r="A109" s="11"/>
      <c r="B109" s="61"/>
      <c r="C109" s="31"/>
      <c r="D109" s="31"/>
      <c r="E109" s="31"/>
      <c r="F109" s="211" t="s">
        <v>624</v>
      </c>
      <c r="G109" s="211"/>
      <c r="H109" s="211"/>
      <c r="I109" s="211"/>
      <c r="J109" s="211"/>
      <c r="K109" s="211"/>
      <c r="L109" s="211" t="s">
        <v>580</v>
      </c>
      <c r="M109" s="211"/>
      <c r="N109" s="211" t="s">
        <v>625</v>
      </c>
      <c r="O109" s="31"/>
      <c r="P109" s="235"/>
      <c r="Q109" s="31"/>
      <c r="R109" s="211" t="s">
        <v>241</v>
      </c>
      <c r="S109" s="211"/>
      <c r="T109" s="211" t="s">
        <v>242</v>
      </c>
      <c r="U109" s="31"/>
      <c r="V109" s="211" t="s">
        <v>246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.8" thickBot="1">
      <c r="A110" s="11"/>
      <c r="B110" s="61"/>
      <c r="C110" s="31"/>
      <c r="D110" s="31">
        <f>VLOOKUP(C113,[18]TS!$B$10:$D$253,3,0)</f>
        <v>258.61599999999999</v>
      </c>
      <c r="E110" s="214"/>
      <c r="F110" s="31">
        <f>VLOOKUP(E113,[18]TS!$B$10:$D$253,3,0)</f>
        <v>390</v>
      </c>
      <c r="G110" s="214"/>
      <c r="H110" s="31">
        <f>VLOOKUP(G113,[18]TS!$B$10:$D$253,3,0)</f>
        <v>290</v>
      </c>
      <c r="I110" s="31"/>
      <c r="J110" s="31">
        <f>VLOOKUP(I113,[18]TS!$B$10:$D$253,3,0)</f>
        <v>345</v>
      </c>
      <c r="K110" s="214"/>
      <c r="L110" s="31">
        <f>VLOOKUP(K113,[18]TS!$B$10:$D$253,3,0)</f>
        <v>423</v>
      </c>
      <c r="M110" s="214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4"/>
      <c r="V110" s="31">
        <f>VLOOKUP(U113,[18]TS!$B$10:$D$253,3,0)</f>
        <v>444</v>
      </c>
      <c r="W110" s="14">
        <f>SUM(D110:V110)</f>
        <v>3695.3090000000002</v>
      </c>
    </row>
    <row r="111" spans="1:33" ht="13.8" thickBot="1">
      <c r="A111" s="11">
        <v>12</v>
      </c>
      <c r="B111" s="61"/>
      <c r="C111" s="163" t="s">
        <v>239</v>
      </c>
      <c r="D111" s="31"/>
      <c r="E111" s="163" t="s">
        <v>239</v>
      </c>
      <c r="F111" s="31"/>
      <c r="G111" s="163" t="s">
        <v>660</v>
      </c>
      <c r="H111" s="31"/>
      <c r="I111" s="163" t="s">
        <v>239</v>
      </c>
      <c r="J111" s="31"/>
      <c r="K111" s="163" t="s">
        <v>239</v>
      </c>
      <c r="L111" s="31"/>
      <c r="M111" s="163" t="s">
        <v>446</v>
      </c>
      <c r="N111" s="71"/>
      <c r="O111" s="163" t="s">
        <v>239</v>
      </c>
      <c r="P111" s="31"/>
      <c r="Q111" s="163" t="s">
        <v>239</v>
      </c>
      <c r="R111" s="31"/>
      <c r="S111" s="163" t="s">
        <v>239</v>
      </c>
      <c r="T111" s="31"/>
      <c r="U111" s="163" t="s">
        <v>239</v>
      </c>
      <c r="V111" s="31"/>
      <c r="W111" s="14"/>
      <c r="X111" s="9">
        <v>10</v>
      </c>
      <c r="Y111" s="9">
        <v>8</v>
      </c>
      <c r="Z111" s="9">
        <v>9</v>
      </c>
      <c r="AA111" s="9">
        <v>0</v>
      </c>
      <c r="AB111" s="9">
        <v>0</v>
      </c>
      <c r="AC111" s="9" t="s">
        <v>65</v>
      </c>
    </row>
    <row r="112" spans="1:33" ht="13.8" thickBot="1">
      <c r="A112" s="11"/>
      <c r="B112" s="61"/>
      <c r="C112" s="268"/>
      <c r="D112" s="31"/>
      <c r="E112" s="268"/>
      <c r="F112" s="31"/>
      <c r="G112" s="427"/>
      <c r="H112" s="31"/>
      <c r="I112" s="447"/>
      <c r="J112" s="31"/>
      <c r="K112" s="120"/>
      <c r="L112" s="31"/>
      <c r="M112" s="427"/>
      <c r="N112" s="31"/>
      <c r="O112" s="427"/>
      <c r="P112" s="31"/>
      <c r="Q112" s="427"/>
      <c r="R112" s="31"/>
      <c r="S112" s="120"/>
      <c r="T112" s="31"/>
      <c r="U112" s="451"/>
      <c r="V112" s="31"/>
      <c r="W112" s="14"/>
      <c r="X112" s="9">
        <v>0</v>
      </c>
      <c r="Y112" s="9">
        <f>COUNTIF($B$112:$U$112,"WIP")</f>
        <v>0</v>
      </c>
      <c r="Z112" s="9">
        <v>0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6" t="s">
        <v>45</v>
      </c>
      <c r="D113" s="216"/>
      <c r="E113" s="216" t="s">
        <v>46</v>
      </c>
      <c r="F113" s="216"/>
      <c r="G113" s="216" t="s">
        <v>173</v>
      </c>
      <c r="H113" s="216"/>
      <c r="I113" s="216" t="s">
        <v>174</v>
      </c>
      <c r="J113" s="216"/>
      <c r="K113" s="216" t="s">
        <v>175</v>
      </c>
      <c r="L113" s="216"/>
      <c r="M113" s="216" t="s">
        <v>176</v>
      </c>
      <c r="N113" s="216"/>
      <c r="O113" s="216" t="s">
        <v>47</v>
      </c>
      <c r="P113" s="216"/>
      <c r="Q113" s="216" t="s">
        <v>177</v>
      </c>
      <c r="R113" s="216"/>
      <c r="S113" s="216" t="s">
        <v>178</v>
      </c>
      <c r="T113" s="216"/>
      <c r="U113" s="216" t="s">
        <v>179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38" t="str">
        <f>VLOOKUP(C113,[18]TS!$B$10:$D$253,2,0)</f>
        <v>1DC2+6</v>
      </c>
      <c r="D114" s="31"/>
      <c r="E114" s="238" t="str">
        <f>VLOOKUP(E113,[18]TS!$B$10:$D$253,2,0)</f>
        <v>1DC1+6</v>
      </c>
      <c r="F114" s="241"/>
      <c r="G114" s="238" t="str">
        <f>VLOOKUP(G113,[18]TS!$B$10:$D$253,2,0)</f>
        <v>1DA-3</v>
      </c>
      <c r="H114" s="31"/>
      <c r="I114" s="238" t="str">
        <f>VLOOKUP(I113,[18]TS!$B$10:$D$253,2,0)</f>
        <v>1DA-3</v>
      </c>
      <c r="J114" s="31"/>
      <c r="K114" s="238" t="str">
        <f>VLOOKUP(K113,[18]TS!$B$10:$D$253,2,0)</f>
        <v>1DA+3</v>
      </c>
      <c r="L114" s="31"/>
      <c r="M114" s="238" t="str">
        <f>VLOOKUP(M113,[18]TS!$B$10:$D$253,2,0)</f>
        <v>1DA+0</v>
      </c>
      <c r="N114" s="31"/>
      <c r="O114" s="238" t="str">
        <f>VLOOKUP(O113,[18]TS!$B$10:$D$253,2,0)</f>
        <v>1DB2+0</v>
      </c>
      <c r="P114" s="31"/>
      <c r="Q114" s="238" t="str">
        <f>VLOOKUP(Q113,[18]TS!$B$10:$D$253,2,0)</f>
        <v>1DA+3</v>
      </c>
      <c r="R114" s="31"/>
      <c r="S114" s="238" t="str">
        <f>VLOOKUP(S113,[18]TS!$B$10:$D$253,2,0)</f>
        <v>1DA+0</v>
      </c>
      <c r="T114" s="31"/>
      <c r="U114" s="238" t="str">
        <f>VLOOKUP(U113,[18]TS!$B$10:$D$253,2,0)</f>
        <v>1DA+3</v>
      </c>
      <c r="V114" s="31"/>
      <c r="W114" s="14"/>
      <c r="Y114" s="9">
        <f>X111-Y111-Y112-Y113</f>
        <v>2</v>
      </c>
      <c r="Z114" s="9">
        <f>X111-Z111-Z112-Z113</f>
        <v>1</v>
      </c>
      <c r="AA114" s="9">
        <f>Z111-AA112-AA113-AA111</f>
        <v>9</v>
      </c>
      <c r="AC114" s="9" t="s">
        <v>95</v>
      </c>
    </row>
    <row r="115" spans="1:29" ht="16.5" customHeight="1">
      <c r="A115" s="11"/>
      <c r="B115" s="61"/>
      <c r="C115" s="752">
        <f>D110/1000</f>
        <v>0.25861600000000001</v>
      </c>
      <c r="D115" s="752"/>
      <c r="E115" s="752"/>
      <c r="F115" s="752">
        <f>SUM(F110+H110+J110+L110+N110)/1000</f>
        <v>1.8366929999999999</v>
      </c>
      <c r="G115" s="752"/>
      <c r="H115" s="752"/>
      <c r="I115" s="752"/>
      <c r="J115" s="752"/>
      <c r="K115" s="752"/>
      <c r="L115" s="752"/>
      <c r="M115" s="752"/>
      <c r="N115" s="752"/>
      <c r="O115" s="752"/>
      <c r="P115" s="752"/>
      <c r="Q115" s="752"/>
      <c r="R115" s="752"/>
      <c r="S115" s="752"/>
      <c r="T115" s="752"/>
      <c r="U115" s="752"/>
      <c r="V115" s="752"/>
      <c r="W115" s="14"/>
    </row>
    <row r="116" spans="1:29" s="99" customFormat="1" ht="16.5" customHeight="1">
      <c r="A116" s="102"/>
      <c r="B116" s="100"/>
      <c r="C116" s="231"/>
      <c r="D116" s="231"/>
      <c r="E116" s="231"/>
      <c r="F116" s="231"/>
      <c r="G116" s="231"/>
      <c r="H116" s="218"/>
      <c r="I116" s="231"/>
      <c r="J116" s="231"/>
      <c r="K116" s="231"/>
      <c r="L116" s="231"/>
      <c r="M116" s="231"/>
      <c r="N116" s="231"/>
      <c r="O116" s="231"/>
      <c r="P116" s="231"/>
      <c r="Q116" s="231"/>
      <c r="R116" s="231"/>
      <c r="S116" s="231"/>
      <c r="U116" s="218" t="s">
        <v>221</v>
      </c>
      <c r="V116" s="231"/>
      <c r="W116" s="111"/>
    </row>
    <row r="117" spans="1:29" ht="21" customHeight="1">
      <c r="A117" s="11"/>
      <c r="B117" s="61"/>
      <c r="C117" s="207" t="s">
        <v>353</v>
      </c>
      <c r="D117" s="233"/>
      <c r="E117" s="207" t="s">
        <v>354</v>
      </c>
      <c r="F117" s="31"/>
      <c r="G117" s="207" t="s">
        <v>355</v>
      </c>
      <c r="H117" s="31"/>
      <c r="I117" s="207" t="s">
        <v>356</v>
      </c>
      <c r="J117" s="31"/>
      <c r="K117" s="207" t="s">
        <v>357</v>
      </c>
      <c r="L117" s="31"/>
      <c r="M117" s="207" t="s">
        <v>359</v>
      </c>
      <c r="N117" s="233"/>
      <c r="O117" s="207" t="s">
        <v>358</v>
      </c>
      <c r="P117" s="423" t="s">
        <v>247</v>
      </c>
      <c r="Q117" s="207" t="s">
        <v>360</v>
      </c>
      <c r="R117" s="31"/>
      <c r="S117" s="207" t="s">
        <v>361</v>
      </c>
      <c r="T117" s="31"/>
      <c r="U117" s="207" t="s">
        <v>362</v>
      </c>
      <c r="V117" s="251"/>
      <c r="W117" s="14"/>
    </row>
    <row r="118" spans="1:29">
      <c r="A118" s="11"/>
      <c r="B118" s="61"/>
      <c r="C118" s="31"/>
      <c r="D118" s="211" t="s">
        <v>242</v>
      </c>
      <c r="E118" s="31"/>
      <c r="F118" s="235"/>
      <c r="G118" s="31"/>
      <c r="H118" s="31"/>
      <c r="I118" s="31"/>
      <c r="J118" s="211" t="s">
        <v>240</v>
      </c>
      <c r="K118" s="31"/>
      <c r="L118" s="211" t="s">
        <v>241</v>
      </c>
      <c r="M118" s="31"/>
      <c r="N118" s="235"/>
      <c r="O118" s="31"/>
      <c r="P118" s="211" t="s">
        <v>623</v>
      </c>
      <c r="Q118" s="31"/>
      <c r="R118" s="211" t="s">
        <v>579</v>
      </c>
      <c r="S118" s="31"/>
      <c r="T118" s="211" t="s">
        <v>241</v>
      </c>
      <c r="U118" s="31"/>
      <c r="V118" s="211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.8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8" thickBot="1">
      <c r="A120" s="11">
        <v>13</v>
      </c>
      <c r="B120" s="61"/>
      <c r="C120" s="267" t="s">
        <v>239</v>
      </c>
      <c r="D120" s="31"/>
      <c r="E120" s="119"/>
      <c r="F120" s="31"/>
      <c r="G120" s="119"/>
      <c r="H120" s="31"/>
      <c r="I120" s="163" t="s">
        <v>239</v>
      </c>
      <c r="J120" s="31"/>
      <c r="K120" s="163" t="s">
        <v>239</v>
      </c>
      <c r="L120" s="31"/>
      <c r="M120" s="163" t="s">
        <v>239</v>
      </c>
      <c r="N120" s="31"/>
      <c r="O120" s="163" t="s">
        <v>239</v>
      </c>
      <c r="P120" s="31"/>
      <c r="Q120" s="119"/>
      <c r="R120" s="31"/>
      <c r="S120" s="163" t="s">
        <v>662</v>
      </c>
      <c r="T120" s="31"/>
      <c r="U120" s="163" t="s">
        <v>662</v>
      </c>
      <c r="V120" s="31"/>
      <c r="W120" s="14"/>
      <c r="X120" s="9">
        <v>7</v>
      </c>
      <c r="Y120" s="9">
        <v>6</v>
      </c>
      <c r="Z120" s="9">
        <v>2</v>
      </c>
      <c r="AA120" s="9">
        <v>0</v>
      </c>
      <c r="AB120" s="9">
        <v>0</v>
      </c>
      <c r="AC120" s="9" t="s">
        <v>65</v>
      </c>
    </row>
    <row r="121" spans="1:29" ht="13.8" thickBot="1">
      <c r="A121" s="11"/>
      <c r="B121" s="61"/>
      <c r="C121" s="445"/>
      <c r="D121" s="31"/>
      <c r="E121" s="120"/>
      <c r="F121" s="31"/>
      <c r="G121" s="120"/>
      <c r="H121" s="31"/>
      <c r="I121" s="456"/>
      <c r="J121" s="31"/>
      <c r="K121" s="120"/>
      <c r="L121" s="31"/>
      <c r="M121" s="427"/>
      <c r="N121" s="31"/>
      <c r="O121" s="427"/>
      <c r="P121" s="31"/>
      <c r="Q121" s="120"/>
      <c r="R121" s="31"/>
      <c r="S121" s="427"/>
      <c r="T121" s="31"/>
      <c r="U121" s="445"/>
      <c r="V121" s="31"/>
      <c r="W121" s="14"/>
      <c r="X121" s="9">
        <v>0</v>
      </c>
      <c r="Y121" s="9">
        <f>COUNTIF($B$121:$U$121,"WIP")</f>
        <v>0</v>
      </c>
      <c r="Z121" s="9">
        <v>0</v>
      </c>
      <c r="AA121" s="9">
        <v>0</v>
      </c>
      <c r="AC121" s="9" t="s">
        <v>56</v>
      </c>
    </row>
    <row r="122" spans="1:29" ht="16.5" customHeight="1">
      <c r="A122" s="11"/>
      <c r="B122" s="61"/>
      <c r="C122" s="216" t="s">
        <v>180</v>
      </c>
      <c r="D122" s="216"/>
      <c r="E122" s="216" t="s">
        <v>181</v>
      </c>
      <c r="F122" s="216"/>
      <c r="G122" s="216" t="s">
        <v>182</v>
      </c>
      <c r="H122" s="216"/>
      <c r="I122" s="216" t="s">
        <v>48</v>
      </c>
      <c r="J122" s="216"/>
      <c r="K122" s="216" t="s">
        <v>183</v>
      </c>
      <c r="L122" s="216"/>
      <c r="M122" s="216" t="s">
        <v>184</v>
      </c>
      <c r="N122" s="216"/>
      <c r="O122" s="216" t="s">
        <v>185</v>
      </c>
      <c r="P122" s="216"/>
      <c r="Q122" s="216" t="s">
        <v>54</v>
      </c>
      <c r="R122" s="216"/>
      <c r="S122" s="216" t="s">
        <v>186</v>
      </c>
      <c r="T122" s="216"/>
      <c r="U122" s="216" t="s">
        <v>187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38" t="str">
        <f>VLOOKUP(C122,[18]TS!$B$10:$D$253,2,0)</f>
        <v>1DA+3</v>
      </c>
      <c r="D123" s="241"/>
      <c r="E123" s="238" t="str">
        <f>VLOOKUP(E122,[18]TS!$B$10:$D$253,2,0)</f>
        <v>1DA+0</v>
      </c>
      <c r="F123" s="241"/>
      <c r="G123" s="238" t="str">
        <f>VLOOKUP(G122,[18]TS!$B$10:$D$253,2,0)</f>
        <v>1DA-3</v>
      </c>
      <c r="H123" s="241"/>
      <c r="I123" s="238" t="str">
        <f>VLOOKUP(I122,[18]TS!$B$10:$D$253,2,0)</f>
        <v>1DB1+0</v>
      </c>
      <c r="J123" s="31"/>
      <c r="K123" s="238" t="str">
        <f>VLOOKUP(K122,[18]TS!$B$10:$D$253,2,0)</f>
        <v>1DA+6</v>
      </c>
      <c r="L123" s="241"/>
      <c r="M123" s="238" t="str">
        <f>VLOOKUP(M122,[18]TS!$B$10:$D$253,2,0)</f>
        <v>1DA-3</v>
      </c>
      <c r="N123" s="31"/>
      <c r="O123" s="238" t="str">
        <f>VLOOKUP(O122,[18]TS!$B$10:$D$253,2,0)</f>
        <v>1DB1+6</v>
      </c>
      <c r="P123" s="31"/>
      <c r="Q123" s="238" t="str">
        <f>VLOOKUP(Q122,[18]TS!$B$10:$D$253,2,0)</f>
        <v>1DC1+6</v>
      </c>
      <c r="R123" s="31"/>
      <c r="S123" s="238" t="str">
        <f>VLOOKUP(S122,[18]TS!$B$10:$D$253,2,0)</f>
        <v>1DA-1.5</v>
      </c>
      <c r="T123" s="241"/>
      <c r="U123" s="238" t="str">
        <f>VLOOKUP(U122,[18]TS!$B$10:$D$253,2,0)</f>
        <v>1DA+0</v>
      </c>
      <c r="V123" s="241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2</v>
      </c>
      <c r="AC123" s="9" t="s">
        <v>95</v>
      </c>
    </row>
    <row r="124" spans="1:29" ht="16.5" customHeight="1">
      <c r="A124" s="11"/>
      <c r="B124" s="61"/>
      <c r="C124" s="752">
        <f>SUM(P110+D119+R110+T110+V110+F119+H119)/1000</f>
        <v>2.7044899999999998</v>
      </c>
      <c r="D124" s="752"/>
      <c r="E124" s="752"/>
      <c r="F124" s="752"/>
      <c r="G124" s="752"/>
      <c r="H124" s="752"/>
      <c r="I124" s="752"/>
      <c r="J124" s="752">
        <f>(J119+L119+N119+P119)/1000</f>
        <v>1.5064919999999999</v>
      </c>
      <c r="K124" s="752"/>
      <c r="L124" s="752"/>
      <c r="M124" s="752"/>
      <c r="N124" s="752"/>
      <c r="O124" s="752"/>
      <c r="P124" s="752"/>
      <c r="Q124" s="752"/>
      <c r="R124" s="752"/>
      <c r="S124" s="752"/>
      <c r="T124" s="752"/>
      <c r="U124" s="752"/>
      <c r="V124" s="752"/>
      <c r="W124" s="14"/>
    </row>
    <row r="125" spans="1:29" s="99" customFormat="1" ht="13.95" customHeight="1">
      <c r="A125" s="102"/>
      <c r="B125" s="100"/>
      <c r="C125" s="218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751" t="s">
        <v>222</v>
      </c>
      <c r="O125" s="751"/>
      <c r="P125" s="231"/>
      <c r="Q125" s="231"/>
      <c r="R125" s="231"/>
      <c r="S125" s="751"/>
      <c r="T125" s="751"/>
      <c r="U125" s="231"/>
      <c r="V125" s="231"/>
      <c r="W125" s="111"/>
    </row>
    <row r="126" spans="1:29" ht="4.9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7" t="s">
        <v>363</v>
      </c>
      <c r="D127" s="31"/>
      <c r="E127" s="207" t="s">
        <v>364</v>
      </c>
      <c r="F127" s="31"/>
      <c r="G127" s="207" t="s">
        <v>365</v>
      </c>
      <c r="H127" s="233"/>
      <c r="I127" s="207" t="s">
        <v>366</v>
      </c>
      <c r="J127" s="252"/>
      <c r="K127" s="207" t="s">
        <v>367</v>
      </c>
      <c r="L127" s="31"/>
      <c r="M127" s="207" t="s">
        <v>368</v>
      </c>
      <c r="N127" s="31"/>
      <c r="O127" s="207" t="s">
        <v>571</v>
      </c>
      <c r="P127" s="31"/>
      <c r="Q127" s="207" t="s">
        <v>572</v>
      </c>
      <c r="S127" s="207" t="s">
        <v>573</v>
      </c>
      <c r="U127" s="207" t="s">
        <v>574</v>
      </c>
      <c r="W127" s="14"/>
    </row>
    <row r="128" spans="1:29" ht="22.95" customHeight="1">
      <c r="A128" s="11"/>
      <c r="B128" s="61"/>
      <c r="C128" s="31"/>
      <c r="D128" s="211" t="s">
        <v>577</v>
      </c>
      <c r="E128" s="31"/>
      <c r="F128" s="364" t="s">
        <v>578</v>
      </c>
      <c r="G128" s="211"/>
      <c r="H128" s="211" t="s">
        <v>579</v>
      </c>
      <c r="I128" s="211"/>
      <c r="J128" s="211" t="s">
        <v>242</v>
      </c>
      <c r="K128" s="31"/>
      <c r="L128" s="211" t="s">
        <v>241</v>
      </c>
      <c r="M128" s="31"/>
      <c r="N128" s="211" t="s">
        <v>241</v>
      </c>
      <c r="O128" s="31"/>
      <c r="P128" s="31"/>
      <c r="Q128" s="31"/>
      <c r="S128" s="31"/>
      <c r="T128" s="211" t="s">
        <v>241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.8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4"/>
      <c r="J129" s="31">
        <f>VLOOKUP(I132,[18]TS!$B$10:$D$253,3,0)</f>
        <v>320.79599999999999</v>
      </c>
      <c r="K129" s="214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8" thickBot="1">
      <c r="A130" s="11">
        <v>14</v>
      </c>
      <c r="B130" s="61"/>
      <c r="C130" s="163" t="s">
        <v>239</v>
      </c>
      <c r="D130" s="31"/>
      <c r="E130" s="163" t="s">
        <v>239</v>
      </c>
      <c r="F130" s="31"/>
      <c r="G130" s="163" t="s">
        <v>239</v>
      </c>
      <c r="H130" s="31"/>
      <c r="I130" s="119"/>
      <c r="J130" s="31"/>
      <c r="K130" s="163" t="s">
        <v>239</v>
      </c>
      <c r="L130" s="31"/>
      <c r="M130" s="163" t="s">
        <v>239</v>
      </c>
      <c r="N130" s="31"/>
      <c r="O130" s="163" t="s">
        <v>239</v>
      </c>
      <c r="P130" s="31"/>
      <c r="Q130" s="119"/>
      <c r="S130" s="163" t="s">
        <v>239</v>
      </c>
      <c r="U130" s="163" t="s">
        <v>239</v>
      </c>
      <c r="W130" s="14"/>
      <c r="X130" s="9">
        <v>8</v>
      </c>
      <c r="Y130" s="9">
        <v>8</v>
      </c>
      <c r="Z130" s="9">
        <v>3</v>
      </c>
      <c r="AA130" s="9">
        <v>0</v>
      </c>
      <c r="AB130" s="9">
        <v>0</v>
      </c>
      <c r="AC130" s="9" t="s">
        <v>65</v>
      </c>
    </row>
    <row r="131" spans="1:29" ht="13.8" thickBot="1">
      <c r="A131" s="11"/>
      <c r="B131" s="61"/>
      <c r="C131" s="193"/>
      <c r="D131" s="31"/>
      <c r="E131" s="193"/>
      <c r="F131" s="31"/>
      <c r="G131" s="271"/>
      <c r="H131" s="31"/>
      <c r="I131" s="72"/>
      <c r="J131" s="31"/>
      <c r="K131" s="271"/>
      <c r="L131" s="31"/>
      <c r="M131" s="427"/>
      <c r="N131" s="31"/>
      <c r="O131" s="427"/>
      <c r="P131" s="31"/>
      <c r="Q131" s="120"/>
      <c r="S131" s="427"/>
      <c r="U131" s="451"/>
      <c r="W131" s="14"/>
      <c r="X131" s="9">
        <f>COUNTIF($B$130:$U$130,"WIP")</f>
        <v>0</v>
      </c>
      <c r="Y131" s="9">
        <f>COUNTIF($B$131:$U$131,"WIP")</f>
        <v>0</v>
      </c>
      <c r="Z131" s="9">
        <v>0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6" t="s">
        <v>188</v>
      </c>
      <c r="D132" s="216"/>
      <c r="E132" s="216" t="s">
        <v>190</v>
      </c>
      <c r="F132" s="216"/>
      <c r="G132" s="216" t="s">
        <v>192</v>
      </c>
      <c r="H132" s="216"/>
      <c r="I132" s="363" t="s">
        <v>557</v>
      </c>
      <c r="J132" s="216"/>
      <c r="K132" s="216" t="s">
        <v>193</v>
      </c>
      <c r="L132" s="216"/>
      <c r="M132" s="363" t="s">
        <v>559</v>
      </c>
      <c r="N132" s="216"/>
      <c r="O132" s="363" t="s">
        <v>560</v>
      </c>
      <c r="P132" s="216"/>
      <c r="Q132" s="363" t="s">
        <v>561</v>
      </c>
      <c r="S132" s="363" t="s">
        <v>562</v>
      </c>
      <c r="U132" s="216" t="s">
        <v>568</v>
      </c>
      <c r="W132" s="14"/>
      <c r="X132" s="9">
        <f>COUNTIF($C$130:$U$130,"ROW")</f>
        <v>0</v>
      </c>
      <c r="Y132" s="9">
        <f>COUNTIF($B$131:$U$131,"ROW")</f>
        <v>0</v>
      </c>
      <c r="Z132" s="9">
        <v>0</v>
      </c>
      <c r="AA132" s="9">
        <v>0</v>
      </c>
      <c r="AC132" s="9" t="s">
        <v>61</v>
      </c>
    </row>
    <row r="133" spans="1:29" ht="17.25" customHeight="1">
      <c r="A133" s="11"/>
      <c r="B133" s="61"/>
      <c r="C133" s="238" t="str">
        <f>VLOOKUP(C132,[18]TS!$B$10:$D$253,2,0)</f>
        <v>1DA-3</v>
      </c>
      <c r="D133" s="31"/>
      <c r="E133" s="238" t="str">
        <f>VLOOKUP(E132,[18]TS!$B$10:$D$253,2,0)</f>
        <v>1DD60+6</v>
      </c>
      <c r="F133" s="31"/>
      <c r="G133" s="238" t="str">
        <f>VLOOKUP(G132,[18]TS!$B$10:$D$253,2,0)</f>
        <v>1DD60+6</v>
      </c>
      <c r="H133" s="31"/>
      <c r="I133" s="238" t="str">
        <f>VLOOKUP(I132,[18]TS!$B$10:$D$253,2,0)</f>
        <v>1DA-3</v>
      </c>
      <c r="J133" s="31"/>
      <c r="K133" s="238" t="str">
        <f>VLOOKUP(K132,[18]TS!$B$10:$D$253,2,0)</f>
        <v>1DC2+0</v>
      </c>
      <c r="L133" s="31"/>
      <c r="M133" s="238" t="str">
        <f>VLOOKUP(M132,[18]TS!$B$10:$D$253,2,0)</f>
        <v>1DA+6</v>
      </c>
      <c r="N133" s="31"/>
      <c r="O133" s="238" t="str">
        <f>VLOOKUP(O132,[18]TS!$B$10:$D$253,2,0)</f>
        <v>1DA+0</v>
      </c>
      <c r="P133" s="31"/>
      <c r="Q133" s="238" t="str">
        <f>VLOOKUP(Q132,[18]TS!$B$10:$D$263,2,0)</f>
        <v>1DA+0</v>
      </c>
      <c r="R133" s="31"/>
      <c r="S133" s="238" t="str">
        <f>VLOOKUP(S132,[18]TS!$B$10:$D$263,2,0)</f>
        <v>1DA+0</v>
      </c>
      <c r="T133" s="31"/>
      <c r="U133" s="238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5</v>
      </c>
      <c r="AA133" s="9">
        <f>Z130-AA131-AA132-AA130</f>
        <v>3</v>
      </c>
      <c r="AC133" s="9" t="s">
        <v>95</v>
      </c>
    </row>
    <row r="134" spans="1:29" ht="17.25" customHeight="1">
      <c r="A134" s="11"/>
      <c r="B134" s="61"/>
      <c r="C134" s="783">
        <f>(R119+T119+V119+D129)/1000</f>
        <v>1.5358099999999999</v>
      </c>
      <c r="D134" s="784"/>
      <c r="E134" s="783">
        <f>F129/1000</f>
        <v>0.203902</v>
      </c>
      <c r="F134" s="785"/>
      <c r="G134" s="784"/>
      <c r="H134" s="752">
        <f>(H129+J129)/1000</f>
        <v>0.70279600000000009</v>
      </c>
      <c r="I134" s="752"/>
      <c r="J134" s="752"/>
      <c r="K134" s="752"/>
      <c r="L134" s="783">
        <f>(L129+N129+P129+R129+T129)/1000</f>
        <v>1.941201</v>
      </c>
      <c r="M134" s="785"/>
      <c r="N134" s="785"/>
      <c r="O134" s="785"/>
      <c r="P134" s="785"/>
      <c r="Q134" s="785"/>
      <c r="R134" s="785"/>
      <c r="S134" s="785"/>
      <c r="T134" s="785"/>
      <c r="U134" s="784"/>
      <c r="V134" s="783">
        <f>V129/1000</f>
        <v>0.35808600000000002</v>
      </c>
      <c r="W134" s="784"/>
    </row>
    <row r="135" spans="1:29" s="99" customFormat="1" ht="17.25" customHeight="1" thickBot="1">
      <c r="A135" s="132"/>
      <c r="B135" s="113"/>
      <c r="C135" s="763" t="s">
        <v>223</v>
      </c>
      <c r="D135" s="763"/>
      <c r="E135" s="763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7.95" customHeight="1">
      <c r="B136" s="100"/>
      <c r="C136" s="218"/>
      <c r="D136" s="218"/>
      <c r="E136" s="218"/>
      <c r="F136" s="231"/>
      <c r="G136" s="231"/>
      <c r="K136" s="231"/>
      <c r="L136" s="231"/>
      <c r="M136" s="231"/>
      <c r="N136" s="231"/>
      <c r="O136" s="231"/>
      <c r="P136" s="218"/>
      <c r="Q136" s="231"/>
      <c r="R136" s="231"/>
      <c r="S136" s="231"/>
      <c r="T136" s="231"/>
      <c r="U136" s="231"/>
      <c r="V136" s="231"/>
      <c r="W136" s="111"/>
      <c r="AA136" s="8"/>
    </row>
    <row r="137" spans="1:29" s="99" customFormat="1" ht="17.25" customHeight="1">
      <c r="B137" s="100"/>
      <c r="C137" s="207" t="s">
        <v>575</v>
      </c>
      <c r="D137" s="31"/>
      <c r="E137" s="207" t="s">
        <v>576</v>
      </c>
      <c r="F137" s="231"/>
      <c r="G137" s="231"/>
      <c r="K137" s="231"/>
      <c r="L137" s="231"/>
      <c r="M137" s="231"/>
      <c r="N137" s="231"/>
      <c r="O137" s="231"/>
      <c r="P137" s="218"/>
      <c r="Q137" s="231"/>
      <c r="R137" s="231"/>
      <c r="S137" s="231"/>
      <c r="T137" s="231"/>
      <c r="U137" s="231"/>
      <c r="V137" s="231"/>
      <c r="W137" s="111"/>
      <c r="AA137" s="8"/>
    </row>
    <row r="138" spans="1:29" s="99" customFormat="1" ht="17.25" customHeight="1">
      <c r="B138" s="100"/>
      <c r="C138" s="31"/>
      <c r="D138" s="235"/>
      <c r="E138" s="31"/>
      <c r="F138" s="231"/>
      <c r="G138" s="231"/>
      <c r="K138" s="231"/>
      <c r="L138" s="231"/>
      <c r="M138" s="231"/>
      <c r="N138" s="231"/>
      <c r="O138" s="231"/>
      <c r="P138" s="218"/>
      <c r="Q138" s="231"/>
      <c r="R138" s="231"/>
      <c r="S138" s="231"/>
      <c r="T138" s="231"/>
      <c r="U138" s="231"/>
      <c r="V138" s="231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1"/>
      <c r="K139" s="231"/>
      <c r="L139" s="231"/>
      <c r="M139" s="231"/>
      <c r="N139" s="231"/>
      <c r="O139" s="231"/>
      <c r="P139" s="218"/>
      <c r="Q139" s="231"/>
      <c r="R139" s="231"/>
      <c r="S139" s="231"/>
      <c r="T139" s="231"/>
      <c r="U139" s="231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3" t="s">
        <v>239</v>
      </c>
      <c r="D140" s="31"/>
      <c r="E140" s="119"/>
      <c r="F140" s="231"/>
      <c r="G140" s="231"/>
      <c r="K140" s="231"/>
      <c r="L140" s="231"/>
      <c r="M140" s="231"/>
      <c r="N140" s="231"/>
      <c r="O140" s="231"/>
      <c r="P140" s="218"/>
      <c r="Q140" s="231"/>
      <c r="R140" s="231"/>
      <c r="S140" s="231"/>
      <c r="T140" s="231"/>
      <c r="U140" s="231"/>
      <c r="V140" s="231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3"/>
      <c r="D141" s="31"/>
      <c r="E141" s="72"/>
      <c r="F141" s="231"/>
      <c r="G141" s="231"/>
      <c r="K141" s="231"/>
      <c r="L141" s="231"/>
      <c r="M141" s="231"/>
      <c r="N141" s="231"/>
      <c r="O141" s="231"/>
      <c r="P141" s="218"/>
      <c r="Q141" s="231"/>
      <c r="R141" s="231"/>
      <c r="S141" s="231"/>
      <c r="T141" s="231"/>
      <c r="U141" s="231"/>
      <c r="V141" s="231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6" t="s">
        <v>569</v>
      </c>
      <c r="D142" s="216"/>
      <c r="E142" s="216" t="s">
        <v>570</v>
      </c>
      <c r="F142" s="231"/>
      <c r="G142" s="216" t="s">
        <v>89</v>
      </c>
      <c r="K142" s="231"/>
      <c r="L142" s="231"/>
      <c r="M142" s="231"/>
      <c r="N142" s="231"/>
      <c r="O142" s="231"/>
      <c r="P142" s="218"/>
      <c r="Q142" s="231"/>
      <c r="R142" s="231"/>
      <c r="S142" s="231"/>
      <c r="T142" s="231"/>
      <c r="U142" s="231"/>
      <c r="V142" s="231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38" t="str">
        <f>VLOOKUP(C142,[18]TS!$B$10:$D$263,2,0)</f>
        <v>1DD60+0</v>
      </c>
      <c r="D143" s="31"/>
      <c r="E143" s="238" t="str">
        <f>VLOOKUP(E142,[18]TS!$B$10:$D$263,2,0)</f>
        <v>1DD60+0</v>
      </c>
      <c r="F143" s="231"/>
      <c r="G143" s="231"/>
      <c r="K143" s="231"/>
      <c r="L143" s="231"/>
      <c r="M143" s="231"/>
      <c r="N143" s="231"/>
      <c r="O143" s="231"/>
      <c r="P143" s="218"/>
      <c r="Q143" s="231"/>
      <c r="R143" s="231"/>
      <c r="S143" s="231"/>
      <c r="T143" s="231"/>
      <c r="U143" s="231"/>
      <c r="V143" s="231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758" t="s">
        <v>626</v>
      </c>
      <c r="D144" s="759"/>
      <c r="E144" s="759"/>
      <c r="F144" s="759"/>
      <c r="G144" s="759"/>
      <c r="K144" s="231"/>
      <c r="L144" s="231"/>
      <c r="M144" s="231"/>
      <c r="N144" s="231"/>
      <c r="O144" s="231"/>
      <c r="P144" s="218"/>
      <c r="Q144" s="231"/>
      <c r="R144" s="231"/>
      <c r="S144" s="231"/>
      <c r="T144" s="231"/>
      <c r="U144" s="231"/>
      <c r="V144" s="231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38"/>
      <c r="D145" s="31"/>
      <c r="E145" s="238"/>
      <c r="F145" s="231"/>
      <c r="G145" s="231"/>
      <c r="K145" s="231"/>
      <c r="L145" s="231"/>
      <c r="M145" s="231"/>
      <c r="N145" s="231"/>
      <c r="O145" s="231"/>
      <c r="P145" s="218"/>
      <c r="Q145" s="231"/>
      <c r="R145" s="231"/>
      <c r="S145" s="231"/>
      <c r="T145" s="231"/>
      <c r="U145" s="231"/>
      <c r="V145" s="231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.8" thickBot="1">
      <c r="B146" s="100"/>
      <c r="C146" s="238"/>
      <c r="D146" s="31"/>
      <c r="E146" s="238"/>
      <c r="F146" s="231"/>
      <c r="G146" s="231"/>
      <c r="K146" s="231"/>
      <c r="L146" s="231"/>
      <c r="M146" s="231"/>
      <c r="N146" s="231"/>
      <c r="O146" s="231"/>
      <c r="P146" s="218"/>
      <c r="Q146" s="231"/>
      <c r="R146" s="231"/>
      <c r="S146" s="231"/>
      <c r="T146" s="231"/>
      <c r="U146" s="231"/>
      <c r="V146" s="231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47</v>
      </c>
      <c r="Z147" s="52">
        <f t="shared" si="3"/>
        <v>31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0.95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0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216</v>
      </c>
    </row>
    <row r="149" spans="2:31">
      <c r="B149" s="11"/>
      <c r="E149" s="133"/>
      <c r="F149" s="133"/>
      <c r="G149" s="133" t="s">
        <v>714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1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4</v>
      </c>
      <c r="Z150" s="52">
        <f t="shared" si="3"/>
        <v>19</v>
      </c>
      <c r="AA150" s="52">
        <f t="shared" si="3"/>
        <v>31</v>
      </c>
      <c r="AB150" s="52">
        <f t="shared" si="3"/>
        <v>0</v>
      </c>
      <c r="AC150" s="9" t="s">
        <v>95</v>
      </c>
    </row>
    <row r="151" spans="2:31" ht="13.8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111</v>
      </c>
      <c r="Z152" s="53">
        <f t="shared" si="4"/>
        <v>89</v>
      </c>
      <c r="AA152" s="53">
        <f t="shared" si="4"/>
        <v>0</v>
      </c>
      <c r="AB152" s="53">
        <f t="shared" si="4"/>
        <v>3578.9920000000002</v>
      </c>
      <c r="AC152" s="19" t="s">
        <v>65</v>
      </c>
      <c r="AD152" s="128" t="s">
        <v>58</v>
      </c>
    </row>
    <row r="153" spans="2:31" ht="14.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2</v>
      </c>
      <c r="AA153" s="53">
        <f t="shared" si="4"/>
        <v>0</v>
      </c>
      <c r="AB153" s="53">
        <f t="shared" si="4"/>
        <v>4480.0200000000004</v>
      </c>
      <c r="AC153" s="39" t="s">
        <v>56</v>
      </c>
    </row>
    <row r="154" spans="2:31" ht="13.8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2</v>
      </c>
      <c r="AA154" s="53">
        <f t="shared" si="4"/>
        <v>0</v>
      </c>
      <c r="AB154" s="53">
        <f t="shared" si="4"/>
        <v>2426.451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4</v>
      </c>
      <c r="Z155" s="53">
        <f t="shared" si="4"/>
        <v>22</v>
      </c>
      <c r="AA155" s="53">
        <f t="shared" si="4"/>
        <v>89</v>
      </c>
      <c r="AB155" s="53">
        <f t="shared" si="4"/>
        <v>0</v>
      </c>
      <c r="AC155" s="39" t="s">
        <v>95</v>
      </c>
    </row>
    <row r="156" spans="2:31" ht="13.8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4.4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754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754"/>
      <c r="E159" s="137"/>
      <c r="F159" s="138" t="s">
        <v>78</v>
      </c>
      <c r="G159" s="135" t="s">
        <v>60</v>
      </c>
      <c r="H159" s="138"/>
      <c r="I159" s="87"/>
      <c r="J159" s="745" t="s">
        <v>208</v>
      </c>
      <c r="K159" s="746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209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5" t="s">
        <v>628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369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728" t="s">
        <v>114</v>
      </c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S167" s="729"/>
      <c r="T167" s="729"/>
      <c r="U167" s="729"/>
      <c r="V167" s="729"/>
      <c r="W167" s="730"/>
    </row>
    <row r="168" spans="2:23" ht="17.55" customHeight="1">
      <c r="B168" s="740" t="s">
        <v>99</v>
      </c>
      <c r="C168" s="731" t="s">
        <v>100</v>
      </c>
      <c r="D168" s="743" t="s">
        <v>97</v>
      </c>
      <c r="E168" s="743" t="s">
        <v>111</v>
      </c>
      <c r="F168" s="731" t="s">
        <v>101</v>
      </c>
      <c r="G168" s="731"/>
      <c r="H168" s="731"/>
      <c r="I168" s="731"/>
      <c r="J168" s="731"/>
      <c r="K168" s="731" t="s">
        <v>102</v>
      </c>
      <c r="L168" s="731"/>
      <c r="M168" s="731"/>
      <c r="N168" s="731" t="s">
        <v>103</v>
      </c>
      <c r="O168" s="731"/>
      <c r="P168" s="731"/>
      <c r="Q168" s="731"/>
      <c r="R168" s="731"/>
      <c r="S168" s="731" t="s">
        <v>104</v>
      </c>
      <c r="T168" s="731"/>
      <c r="U168" s="731"/>
      <c r="V168" s="731"/>
      <c r="W168" s="732"/>
    </row>
    <row r="169" spans="2:23" ht="21.75" customHeight="1">
      <c r="B169" s="741"/>
      <c r="C169" s="742"/>
      <c r="D169" s="744"/>
      <c r="E169" s="744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738" t="s">
        <v>225</v>
      </c>
      <c r="C170" s="125" t="s">
        <v>196</v>
      </c>
      <c r="D170" s="255">
        <v>15</v>
      </c>
      <c r="E170" s="449">
        <f>(W17+W26)/1000</f>
        <v>5.5670590000000004</v>
      </c>
      <c r="F170" s="276">
        <f>X33</f>
        <v>15</v>
      </c>
      <c r="G170" s="259">
        <f>X34</f>
        <v>0</v>
      </c>
      <c r="H170" s="259">
        <f>X35</f>
        <v>0</v>
      </c>
      <c r="I170" s="259">
        <f>X36</f>
        <v>0</v>
      </c>
      <c r="J170" s="255">
        <f>D170-F170</f>
        <v>0</v>
      </c>
      <c r="K170" s="255">
        <f>Y33</f>
        <v>15</v>
      </c>
      <c r="L170" s="259">
        <f>Y35</f>
        <v>0</v>
      </c>
      <c r="M170" s="273">
        <f t="shared" ref="M170:M173" si="5">D170-K170-L170</f>
        <v>0</v>
      </c>
      <c r="N170" s="255">
        <f>Z33</f>
        <v>13</v>
      </c>
      <c r="O170" s="259">
        <f>Z34</f>
        <v>1</v>
      </c>
      <c r="P170" s="259">
        <f>Z35</f>
        <v>1</v>
      </c>
      <c r="Q170" s="259">
        <v>1</v>
      </c>
      <c r="R170" s="255">
        <f>D170-N170</f>
        <v>2</v>
      </c>
      <c r="S170" s="260">
        <f>AB33</f>
        <v>0</v>
      </c>
      <c r="T170" s="525">
        <f>AB34</f>
        <v>0</v>
      </c>
      <c r="U170" s="525">
        <f>AB35</f>
        <v>0</v>
      </c>
      <c r="V170" s="525">
        <f>AB36</f>
        <v>0</v>
      </c>
      <c r="W170" s="526">
        <f>E170-S170</f>
        <v>5.5670590000000004</v>
      </c>
    </row>
    <row r="171" spans="2:23" s="49" customFormat="1" ht="28.95" customHeight="1" thickBot="1">
      <c r="B171" s="739"/>
      <c r="C171" s="55" t="s">
        <v>11</v>
      </c>
      <c r="D171" s="277">
        <f t="shared" ref="D171:W171" si="6">SUM(D170:D170)</f>
        <v>15</v>
      </c>
      <c r="E171" s="277">
        <f t="shared" si="6"/>
        <v>5.5670590000000004</v>
      </c>
      <c r="F171" s="277">
        <f t="shared" si="6"/>
        <v>15</v>
      </c>
      <c r="G171" s="274">
        <f t="shared" si="6"/>
        <v>0</v>
      </c>
      <c r="H171" s="274">
        <f t="shared" si="6"/>
        <v>0</v>
      </c>
      <c r="I171" s="274">
        <f t="shared" si="6"/>
        <v>0</v>
      </c>
      <c r="J171" s="274">
        <f t="shared" si="6"/>
        <v>0</v>
      </c>
      <c r="K171" s="274">
        <f t="shared" si="6"/>
        <v>15</v>
      </c>
      <c r="L171" s="274">
        <f t="shared" si="6"/>
        <v>0</v>
      </c>
      <c r="M171" s="274">
        <f t="shared" si="6"/>
        <v>0</v>
      </c>
      <c r="N171" s="274">
        <f t="shared" si="6"/>
        <v>13</v>
      </c>
      <c r="O171" s="274">
        <f t="shared" si="6"/>
        <v>1</v>
      </c>
      <c r="P171" s="274">
        <f t="shared" si="6"/>
        <v>1</v>
      </c>
      <c r="Q171" s="274">
        <f>Q170</f>
        <v>1</v>
      </c>
      <c r="R171" s="274">
        <f t="shared" si="6"/>
        <v>2</v>
      </c>
      <c r="S171" s="520">
        <f t="shared" si="6"/>
        <v>0</v>
      </c>
      <c r="T171" s="527">
        <f t="shared" si="6"/>
        <v>0</v>
      </c>
      <c r="U171" s="527">
        <f t="shared" si="6"/>
        <v>0</v>
      </c>
      <c r="V171" s="527">
        <f t="shared" si="6"/>
        <v>0</v>
      </c>
      <c r="W171" s="528">
        <f t="shared" si="6"/>
        <v>5.5670590000000004</v>
      </c>
    </row>
    <row r="172" spans="2:23" s="258" customFormat="1" ht="22.5" customHeight="1">
      <c r="B172" s="733" t="s">
        <v>226</v>
      </c>
      <c r="C172" s="254" t="s">
        <v>201</v>
      </c>
      <c r="D172" s="255">
        <v>50</v>
      </c>
      <c r="E172" s="450">
        <f>(W37+W46+W55+W65+W74)/1000</f>
        <v>19.308524000000002</v>
      </c>
      <c r="F172" s="256">
        <f>X79</f>
        <v>49</v>
      </c>
      <c r="G172" s="257">
        <f>X80</f>
        <v>0</v>
      </c>
      <c r="H172" s="257">
        <f>X81</f>
        <v>0</v>
      </c>
      <c r="I172" s="257">
        <f>X82</f>
        <v>0</v>
      </c>
      <c r="J172" s="256">
        <f t="shared" ref="J172:J173" si="7">D172-F172</f>
        <v>1</v>
      </c>
      <c r="K172" s="256">
        <f>Y79</f>
        <v>49</v>
      </c>
      <c r="L172" s="257">
        <f>Y81</f>
        <v>0</v>
      </c>
      <c r="M172" s="273">
        <f t="shared" si="5"/>
        <v>1</v>
      </c>
      <c r="N172" s="256">
        <f>Z79</f>
        <v>45</v>
      </c>
      <c r="O172" s="257">
        <f>Z80</f>
        <v>1</v>
      </c>
      <c r="P172" s="257">
        <f>Z81</f>
        <v>0</v>
      </c>
      <c r="Q172" s="257">
        <v>4</v>
      </c>
      <c r="R172" s="256">
        <f t="shared" ref="R172:R173" si="8">D172-N172</f>
        <v>5</v>
      </c>
      <c r="S172" s="521">
        <f>AB79/1000</f>
        <v>3.5789920000000004</v>
      </c>
      <c r="T172" s="529">
        <f>AB80/1000</f>
        <v>4.4800200000000006</v>
      </c>
      <c r="U172" s="529">
        <f>AB81/1000</f>
        <v>2.4264510000000001</v>
      </c>
      <c r="V172" s="529">
        <f>AB82</f>
        <v>0</v>
      </c>
      <c r="W172" s="530">
        <f t="shared" ref="W172:W173" si="9">E172-S172</f>
        <v>15.729532000000003</v>
      </c>
    </row>
    <row r="173" spans="2:23" s="258" customFormat="1" ht="22.5" customHeight="1">
      <c r="B173" s="734"/>
      <c r="C173" s="254" t="s">
        <v>216</v>
      </c>
      <c r="D173" s="255">
        <v>62</v>
      </c>
      <c r="E173" s="449">
        <f>(W83+W92+W101+W110+W119+W129+W139)/1000</f>
        <v>22.960121000000001</v>
      </c>
      <c r="F173" s="255">
        <f>X147</f>
        <v>51</v>
      </c>
      <c r="G173" s="259">
        <f>X148</f>
        <v>0</v>
      </c>
      <c r="H173" s="259">
        <f>X149</f>
        <v>0</v>
      </c>
      <c r="I173" s="259">
        <f>X150</f>
        <v>0</v>
      </c>
      <c r="J173" s="255">
        <f t="shared" si="7"/>
        <v>11</v>
      </c>
      <c r="K173" s="255">
        <f>Y147</f>
        <v>47</v>
      </c>
      <c r="L173" s="259">
        <f>Y149</f>
        <v>0</v>
      </c>
      <c r="M173" s="275">
        <f t="shared" si="5"/>
        <v>15</v>
      </c>
      <c r="N173" s="255">
        <f>Z147</f>
        <v>31</v>
      </c>
      <c r="O173" s="259">
        <f>Z148</f>
        <v>0</v>
      </c>
      <c r="P173" s="259">
        <f>Z149</f>
        <v>1</v>
      </c>
      <c r="Q173" s="259">
        <v>1</v>
      </c>
      <c r="R173" s="255">
        <f t="shared" si="8"/>
        <v>31</v>
      </c>
      <c r="S173" s="522">
        <f>AB147/1000</f>
        <v>0</v>
      </c>
      <c r="T173" s="525">
        <f>AB148/1000</f>
        <v>0</v>
      </c>
      <c r="U173" s="525">
        <f>AB149</f>
        <v>0</v>
      </c>
      <c r="V173" s="525">
        <f>AB150</f>
        <v>0</v>
      </c>
      <c r="W173" s="526">
        <f t="shared" si="9"/>
        <v>22.960121000000001</v>
      </c>
    </row>
    <row r="174" spans="2:23" s="263" customFormat="1" ht="22.5" customHeight="1">
      <c r="B174" s="735"/>
      <c r="C174" s="261" t="s">
        <v>11</v>
      </c>
      <c r="D174" s="261">
        <f>SUM(D172:D173)</f>
        <v>112</v>
      </c>
      <c r="E174" s="261">
        <f t="shared" ref="E174:W174" si="10">SUM(E172:E173)</f>
        <v>42.268645000000006</v>
      </c>
      <c r="F174" s="261">
        <f t="shared" si="10"/>
        <v>100</v>
      </c>
      <c r="G174" s="262">
        <f t="shared" si="10"/>
        <v>0</v>
      </c>
      <c r="H174" s="262">
        <f t="shared" si="10"/>
        <v>0</v>
      </c>
      <c r="I174" s="262">
        <f t="shared" si="10"/>
        <v>0</v>
      </c>
      <c r="J174" s="262">
        <f t="shared" si="10"/>
        <v>12</v>
      </c>
      <c r="K174" s="262">
        <f t="shared" si="10"/>
        <v>96</v>
      </c>
      <c r="L174" s="262">
        <f t="shared" si="10"/>
        <v>0</v>
      </c>
      <c r="M174" s="262">
        <f t="shared" si="10"/>
        <v>16</v>
      </c>
      <c r="N174" s="262">
        <f t="shared" si="10"/>
        <v>76</v>
      </c>
      <c r="O174" s="262">
        <f t="shared" si="10"/>
        <v>1</v>
      </c>
      <c r="P174" s="262">
        <f t="shared" si="10"/>
        <v>1</v>
      </c>
      <c r="Q174" s="262">
        <f t="shared" si="10"/>
        <v>5</v>
      </c>
      <c r="R174" s="262">
        <f t="shared" si="10"/>
        <v>36</v>
      </c>
      <c r="S174" s="523">
        <f t="shared" si="10"/>
        <v>3.5789920000000004</v>
      </c>
      <c r="T174" s="531">
        <f t="shared" si="10"/>
        <v>4.4800200000000006</v>
      </c>
      <c r="U174" s="531">
        <f t="shared" si="10"/>
        <v>2.4264510000000001</v>
      </c>
      <c r="V174" s="531">
        <f t="shared" si="10"/>
        <v>0</v>
      </c>
      <c r="W174" s="532">
        <f t="shared" si="10"/>
        <v>38.689653000000007</v>
      </c>
    </row>
    <row r="175" spans="2:23" s="266" customFormat="1" ht="25.5" customHeight="1" thickBot="1">
      <c r="B175" s="736" t="s">
        <v>11</v>
      </c>
      <c r="C175" s="737"/>
      <c r="D175" s="264">
        <f>D171+D174</f>
        <v>127</v>
      </c>
      <c r="E175" s="264">
        <f t="shared" ref="E175:W175" si="11">E171+E174</f>
        <v>47.835704000000007</v>
      </c>
      <c r="F175" s="264">
        <f t="shared" si="11"/>
        <v>115</v>
      </c>
      <c r="G175" s="265">
        <f t="shared" si="11"/>
        <v>0</v>
      </c>
      <c r="H175" s="265">
        <f t="shared" si="11"/>
        <v>0</v>
      </c>
      <c r="I175" s="265">
        <f t="shared" si="11"/>
        <v>0</v>
      </c>
      <c r="J175" s="265">
        <f t="shared" si="11"/>
        <v>12</v>
      </c>
      <c r="K175" s="265">
        <f>K171+K174</f>
        <v>111</v>
      </c>
      <c r="L175" s="265">
        <f t="shared" si="11"/>
        <v>0</v>
      </c>
      <c r="M175" s="265">
        <f t="shared" si="11"/>
        <v>16</v>
      </c>
      <c r="N175" s="265">
        <f t="shared" si="11"/>
        <v>89</v>
      </c>
      <c r="O175" s="265">
        <f t="shared" si="11"/>
        <v>2</v>
      </c>
      <c r="P175" s="265">
        <f t="shared" si="11"/>
        <v>2</v>
      </c>
      <c r="Q175" s="265">
        <v>6</v>
      </c>
      <c r="R175" s="265">
        <f t="shared" si="11"/>
        <v>38</v>
      </c>
      <c r="S175" s="524">
        <f t="shared" si="11"/>
        <v>3.5789920000000004</v>
      </c>
      <c r="T175" s="533">
        <f t="shared" si="11"/>
        <v>4.4800200000000006</v>
      </c>
      <c r="U175" s="533">
        <f t="shared" si="11"/>
        <v>2.4264510000000001</v>
      </c>
      <c r="V175" s="533">
        <f t="shared" si="11"/>
        <v>0</v>
      </c>
      <c r="W175" s="534">
        <f t="shared" si="11"/>
        <v>44.256712000000007</v>
      </c>
    </row>
    <row r="177" spans="7:7">
      <c r="G177" s="50"/>
    </row>
    <row r="180" spans="7:7">
      <c r="G180" s="50"/>
    </row>
  </sheetData>
  <mergeCells count="129"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</mergeCells>
  <printOptions horizontalCentered="1"/>
  <pageMargins left="0" right="0" top="0.70866141732283472" bottom="0.19685039370078741" header="3.937007874015748E-2" footer="3.937007874015748E-2"/>
  <pageSetup paperSize="9" scale="72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21875" defaultRowHeight="15.6"/>
  <cols>
    <col min="1" max="1" width="6.21875" style="45" customWidth="1"/>
    <col min="2" max="5" width="21" style="440" customWidth="1"/>
    <col min="6" max="7" width="21" style="45" customWidth="1"/>
    <col min="8" max="8" width="32.77734375" style="45" customWidth="1"/>
    <col min="9" max="9" width="7.21875" style="45" customWidth="1"/>
    <col min="10" max="10" width="15.77734375" style="45" customWidth="1"/>
    <col min="11" max="11" width="12.109375" style="45" customWidth="1"/>
    <col min="12" max="12" width="15.33203125" style="45" customWidth="1"/>
    <col min="13" max="13" width="14.33203125" style="45" customWidth="1"/>
    <col min="14" max="14" width="17.88671875" style="45" customWidth="1"/>
    <col min="15" max="15" width="17.77734375" style="45" customWidth="1"/>
    <col min="16" max="16" width="15.21875" style="45" customWidth="1"/>
    <col min="17" max="16384" width="9.21875" style="45"/>
  </cols>
  <sheetData>
    <row r="1" spans="1:8" ht="24.75" customHeight="1">
      <c r="A1" s="789" t="s">
        <v>635</v>
      </c>
      <c r="B1" s="790"/>
      <c r="C1" s="790"/>
      <c r="D1" s="790"/>
      <c r="E1" s="790"/>
      <c r="F1" s="790"/>
      <c r="G1" s="790"/>
      <c r="H1" s="790"/>
    </row>
    <row r="2" spans="1:8" s="434" customFormat="1" ht="54" customHeight="1">
      <c r="A2" s="431" t="s">
        <v>438</v>
      </c>
      <c r="B2" s="432" t="s">
        <v>633</v>
      </c>
      <c r="C2" s="431" t="s">
        <v>14</v>
      </c>
      <c r="D2" s="431" t="s">
        <v>640</v>
      </c>
      <c r="E2" s="431" t="s">
        <v>100</v>
      </c>
      <c r="F2" s="433" t="s">
        <v>634</v>
      </c>
      <c r="G2" s="433" t="s">
        <v>636</v>
      </c>
      <c r="H2" s="433" t="s">
        <v>637</v>
      </c>
    </row>
    <row r="3" spans="1:8" ht="18" customHeight="1">
      <c r="A3" s="435"/>
      <c r="B3" s="435"/>
      <c r="C3" s="435"/>
      <c r="D3" s="435"/>
      <c r="E3" s="435"/>
      <c r="F3" s="435"/>
      <c r="G3" s="435"/>
      <c r="H3" s="435"/>
    </row>
    <row r="4" spans="1:8" ht="19.95" customHeight="1">
      <c r="A4" s="43">
        <v>1</v>
      </c>
      <c r="B4" s="438" t="s">
        <v>22</v>
      </c>
      <c r="C4" s="438" t="s">
        <v>555</v>
      </c>
      <c r="D4" s="438" t="s">
        <v>642</v>
      </c>
      <c r="E4" s="436" t="s">
        <v>641</v>
      </c>
      <c r="F4" s="441" t="s">
        <v>61</v>
      </c>
      <c r="G4" s="441" t="s">
        <v>61</v>
      </c>
      <c r="H4" s="442" t="s">
        <v>638</v>
      </c>
    </row>
    <row r="5" spans="1:8" ht="19.95" customHeight="1">
      <c r="A5" s="43">
        <f>A4+1</f>
        <v>2</v>
      </c>
      <c r="B5" s="437" t="s">
        <v>617</v>
      </c>
      <c r="C5" s="437" t="s">
        <v>459</v>
      </c>
      <c r="D5" s="437" t="s">
        <v>644</v>
      </c>
      <c r="E5" s="437" t="s">
        <v>643</v>
      </c>
      <c r="F5" s="284" t="s">
        <v>61</v>
      </c>
      <c r="G5" s="441" t="s">
        <v>61</v>
      </c>
      <c r="H5" s="442" t="s">
        <v>638</v>
      </c>
    </row>
    <row r="6" spans="1:8" ht="19.95" customHeight="1">
      <c r="A6" s="43">
        <f t="shared" ref="A6:A15" si="0">A5+1</f>
        <v>3</v>
      </c>
      <c r="B6" s="437" t="s">
        <v>618</v>
      </c>
      <c r="C6" s="437" t="s">
        <v>509</v>
      </c>
      <c r="D6" s="437" t="s">
        <v>644</v>
      </c>
      <c r="E6" s="437" t="s">
        <v>643</v>
      </c>
      <c r="F6" s="284" t="s">
        <v>61</v>
      </c>
      <c r="G6" s="441" t="s">
        <v>61</v>
      </c>
      <c r="H6" s="442" t="s">
        <v>638</v>
      </c>
    </row>
    <row r="7" spans="1:8" ht="19.95" customHeight="1">
      <c r="A7" s="43">
        <f t="shared" si="0"/>
        <v>4</v>
      </c>
      <c r="B7" s="436" t="s">
        <v>41</v>
      </c>
      <c r="C7" s="436" t="s">
        <v>469</v>
      </c>
      <c r="D7" s="436" t="s">
        <v>645</v>
      </c>
      <c r="E7" s="436" t="s">
        <v>643</v>
      </c>
      <c r="F7" s="284" t="s">
        <v>61</v>
      </c>
      <c r="G7" s="441" t="s">
        <v>61</v>
      </c>
      <c r="H7" s="442" t="s">
        <v>638</v>
      </c>
    </row>
    <row r="8" spans="1:8" ht="19.95" customHeight="1">
      <c r="A8" s="43">
        <f t="shared" si="0"/>
        <v>5</v>
      </c>
      <c r="B8" s="436" t="s">
        <v>42</v>
      </c>
      <c r="C8" s="436" t="s">
        <v>470</v>
      </c>
      <c r="D8" s="436" t="s">
        <v>645</v>
      </c>
      <c r="E8" s="436" t="s">
        <v>643</v>
      </c>
      <c r="F8" s="284" t="s">
        <v>85</v>
      </c>
      <c r="G8" s="441" t="s">
        <v>61</v>
      </c>
      <c r="H8" s="442" t="s">
        <v>638</v>
      </c>
    </row>
    <row r="9" spans="1:8" ht="19.95" customHeight="1">
      <c r="A9" s="43">
        <f t="shared" si="0"/>
        <v>6</v>
      </c>
      <c r="B9" s="436" t="s">
        <v>43</v>
      </c>
      <c r="C9" s="436" t="s">
        <v>471</v>
      </c>
      <c r="D9" s="436" t="s">
        <v>645</v>
      </c>
      <c r="E9" s="436" t="s">
        <v>643</v>
      </c>
      <c r="F9" s="284" t="s">
        <v>61</v>
      </c>
      <c r="G9" s="441" t="s">
        <v>61</v>
      </c>
      <c r="H9" s="442" t="s">
        <v>638</v>
      </c>
    </row>
    <row r="10" spans="1:8" ht="19.95" customHeight="1">
      <c r="A10" s="487">
        <f t="shared" si="0"/>
        <v>7</v>
      </c>
      <c r="B10" s="437" t="s">
        <v>181</v>
      </c>
      <c r="C10" s="437" t="s">
        <v>456</v>
      </c>
      <c r="D10" s="437" t="s">
        <v>646</v>
      </c>
      <c r="E10" s="437" t="s">
        <v>643</v>
      </c>
      <c r="F10" s="284" t="s">
        <v>61</v>
      </c>
      <c r="G10" s="441" t="s">
        <v>639</v>
      </c>
      <c r="H10" s="442" t="s">
        <v>638</v>
      </c>
    </row>
    <row r="11" spans="1:8" ht="19.95" customHeight="1">
      <c r="A11" s="487">
        <f t="shared" si="0"/>
        <v>8</v>
      </c>
      <c r="B11" s="437" t="s">
        <v>182</v>
      </c>
      <c r="C11" s="437" t="s">
        <v>458</v>
      </c>
      <c r="D11" s="437" t="s">
        <v>646</v>
      </c>
      <c r="E11" s="437" t="s">
        <v>643</v>
      </c>
      <c r="F11" s="284" t="s">
        <v>61</v>
      </c>
      <c r="G11" s="441" t="s">
        <v>61</v>
      </c>
      <c r="H11" s="442" t="s">
        <v>638</v>
      </c>
    </row>
    <row r="12" spans="1:8" ht="19.95" customHeight="1">
      <c r="A12" s="487">
        <f t="shared" si="0"/>
        <v>9</v>
      </c>
      <c r="B12" s="436" t="s">
        <v>54</v>
      </c>
      <c r="C12" s="436" t="s">
        <v>473</v>
      </c>
      <c r="D12" s="436" t="s">
        <v>647</v>
      </c>
      <c r="E12" s="436" t="s">
        <v>648</v>
      </c>
      <c r="F12" s="284" t="s">
        <v>61</v>
      </c>
      <c r="G12" s="441" t="s">
        <v>61</v>
      </c>
      <c r="H12" s="442" t="s">
        <v>638</v>
      </c>
    </row>
    <row r="13" spans="1:8" ht="19.95" customHeight="1">
      <c r="A13" s="487">
        <f t="shared" si="0"/>
        <v>10</v>
      </c>
      <c r="B13" s="437" t="s">
        <v>557</v>
      </c>
      <c r="C13" s="437" t="s">
        <v>458</v>
      </c>
      <c r="D13" s="437" t="s">
        <v>649</v>
      </c>
      <c r="E13" s="437" t="s">
        <v>648</v>
      </c>
      <c r="F13" s="284" t="s">
        <v>61</v>
      </c>
      <c r="G13" s="441" t="s">
        <v>61</v>
      </c>
      <c r="H13" s="442" t="s">
        <v>638</v>
      </c>
    </row>
    <row r="14" spans="1:8" ht="19.95" customHeight="1">
      <c r="A14" s="487">
        <f t="shared" si="0"/>
        <v>11</v>
      </c>
      <c r="B14" s="437" t="s">
        <v>561</v>
      </c>
      <c r="C14" s="437" t="s">
        <v>456</v>
      </c>
      <c r="D14" s="437" t="s">
        <v>650</v>
      </c>
      <c r="E14" s="437" t="s">
        <v>648</v>
      </c>
      <c r="F14" s="284" t="s">
        <v>61</v>
      </c>
      <c r="G14" s="441" t="s">
        <v>61</v>
      </c>
      <c r="H14" s="442" t="s">
        <v>638</v>
      </c>
    </row>
    <row r="15" spans="1:8" ht="19.95" customHeight="1">
      <c r="A15" s="487">
        <f t="shared" si="0"/>
        <v>12</v>
      </c>
      <c r="B15" s="436" t="s">
        <v>609</v>
      </c>
      <c r="C15" s="436" t="s">
        <v>512</v>
      </c>
      <c r="D15" s="436" t="s">
        <v>651</v>
      </c>
      <c r="E15" s="436" t="s">
        <v>648</v>
      </c>
      <c r="F15" s="284" t="s">
        <v>61</v>
      </c>
      <c r="G15" s="441" t="s">
        <v>61</v>
      </c>
      <c r="H15" s="442" t="s">
        <v>638</v>
      </c>
    </row>
    <row r="16" spans="1:8">
      <c r="A16" s="43"/>
      <c r="B16" s="439" t="s">
        <v>619</v>
      </c>
      <c r="C16" s="439" t="s">
        <v>619</v>
      </c>
      <c r="D16" s="436" t="s">
        <v>651</v>
      </c>
      <c r="E16" s="436" t="s">
        <v>648</v>
      </c>
      <c r="F16" s="284"/>
      <c r="G16" s="284"/>
      <c r="H16" s="284"/>
    </row>
    <row r="17" spans="1:8">
      <c r="A17" s="43"/>
      <c r="B17" s="437"/>
      <c r="C17" s="437"/>
      <c r="D17" s="437"/>
      <c r="E17" s="437"/>
      <c r="F17" s="284"/>
      <c r="G17" s="284"/>
      <c r="H17" s="284"/>
    </row>
  </sheetData>
  <autoFilter ref="A3:AD16"/>
  <mergeCells count="1">
    <mergeCell ref="A1:H1"/>
  </mergeCells>
  <conditionalFormatting sqref="H1:H1048576">
    <cfRule type="containsText" dxfId="24" priority="5" operator="containsText" text="Pending">
      <formula>NOT(ISERROR(SEARCH("Pending",H1)))</formula>
    </cfRule>
  </conditionalFormatting>
  <conditionalFormatting sqref="F5:F17 H4:H17">
    <cfRule type="containsText" dxfId="23" priority="19" operator="containsText" text="WIP">
      <formula>NOT(ISERROR(SEARCH("WIP",F4)))</formula>
    </cfRule>
    <cfRule type="containsText" dxfId="22" priority="20" operator="containsText" text="ROW">
      <formula>NOT(ISERROR(SEARCH("ROW",F4)))</formula>
    </cfRule>
    <cfRule type="containsText" dxfId="21" priority="21" operator="containsText" text="Pending">
      <formula>NOT(ISERROR(SEARCH("Pending",F4)))</formula>
    </cfRule>
    <cfRule type="containsText" dxfId="20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4:G43"/>
  <sheetViews>
    <sheetView topLeftCell="A25" workbookViewId="0">
      <selection activeCell="A43" sqref="A43"/>
    </sheetView>
  </sheetViews>
  <sheetFormatPr defaultRowHeight="14.4"/>
  <cols>
    <col min="3" max="3" width="14.109375" customWidth="1"/>
    <col min="4" max="5" width="17.77734375" customWidth="1"/>
    <col min="6" max="6" width="15.109375" customWidth="1"/>
    <col min="7" max="7" width="21.5546875" customWidth="1"/>
  </cols>
  <sheetData>
    <row r="4" spans="1:7" ht="15.6">
      <c r="A4" s="431" t="s">
        <v>438</v>
      </c>
      <c r="B4" s="432" t="s">
        <v>633</v>
      </c>
      <c r="C4" s="431" t="s">
        <v>14</v>
      </c>
      <c r="D4" s="433" t="s">
        <v>634</v>
      </c>
      <c r="E4" s="433" t="s">
        <v>701</v>
      </c>
      <c r="F4" s="433" t="s">
        <v>636</v>
      </c>
      <c r="G4" s="433" t="s">
        <v>637</v>
      </c>
    </row>
    <row r="5" spans="1:7">
      <c r="A5" s="435"/>
      <c r="B5" s="435"/>
      <c r="C5" s="435"/>
      <c r="D5" s="435"/>
      <c r="E5" s="435"/>
      <c r="F5" s="435"/>
      <c r="G5" s="435"/>
    </row>
    <row r="6" spans="1:7">
      <c r="A6" s="489">
        <v>1</v>
      </c>
      <c r="B6" s="491" t="s">
        <v>24</v>
      </c>
      <c r="C6" s="438" t="s">
        <v>510</v>
      </c>
      <c r="D6" s="285" t="s">
        <v>702</v>
      </c>
      <c r="E6" s="285" t="s">
        <v>56</v>
      </c>
      <c r="F6" s="492" t="s">
        <v>56</v>
      </c>
      <c r="G6" s="492" t="s">
        <v>741</v>
      </c>
    </row>
    <row r="7" spans="1:7">
      <c r="A7" s="519">
        <f t="shared" ref="A7:A43" si="0">A6+1</f>
        <v>2</v>
      </c>
      <c r="B7" s="490" t="s">
        <v>120</v>
      </c>
      <c r="C7" s="490" t="s">
        <v>457</v>
      </c>
      <c r="D7" s="285" t="s">
        <v>702</v>
      </c>
      <c r="E7" s="285" t="s">
        <v>703</v>
      </c>
      <c r="F7" s="441" t="s">
        <v>61</v>
      </c>
      <c r="G7" s="505" t="s">
        <v>638</v>
      </c>
    </row>
    <row r="8" spans="1:7">
      <c r="A8" s="519">
        <f t="shared" si="0"/>
        <v>3</v>
      </c>
      <c r="B8" s="438" t="s">
        <v>22</v>
      </c>
      <c r="C8" s="438" t="s">
        <v>555</v>
      </c>
      <c r="D8" s="285" t="s">
        <v>703</v>
      </c>
      <c r="E8" s="285" t="s">
        <v>703</v>
      </c>
      <c r="F8" s="441" t="s">
        <v>61</v>
      </c>
      <c r="G8" s="442" t="s">
        <v>638</v>
      </c>
    </row>
    <row r="9" spans="1:7">
      <c r="A9" s="519">
        <f t="shared" si="0"/>
        <v>4</v>
      </c>
      <c r="B9" s="438" t="s">
        <v>29</v>
      </c>
      <c r="C9" s="438" t="s">
        <v>510</v>
      </c>
      <c r="D9" s="285" t="s">
        <v>702</v>
      </c>
      <c r="E9" s="285" t="s">
        <v>56</v>
      </c>
      <c r="F9" s="492" t="s">
        <v>56</v>
      </c>
      <c r="G9" s="492" t="s">
        <v>741</v>
      </c>
    </row>
    <row r="10" spans="1:7" ht="15.6">
      <c r="A10" s="519">
        <f t="shared" si="0"/>
        <v>5</v>
      </c>
      <c r="B10" s="437" t="s">
        <v>151</v>
      </c>
      <c r="C10" s="437" t="s">
        <v>456</v>
      </c>
      <c r="D10" s="285" t="s">
        <v>702</v>
      </c>
      <c r="E10" s="285" t="s">
        <v>703</v>
      </c>
      <c r="F10" s="441" t="s">
        <v>61</v>
      </c>
      <c r="G10" s="442" t="s">
        <v>638</v>
      </c>
    </row>
    <row r="11" spans="1:7" ht="15.6">
      <c r="A11" s="519">
        <f t="shared" si="0"/>
        <v>6</v>
      </c>
      <c r="B11" s="437" t="s">
        <v>152</v>
      </c>
      <c r="C11" s="437" t="s">
        <v>458</v>
      </c>
      <c r="D11" s="285" t="s">
        <v>702</v>
      </c>
      <c r="E11" s="285" t="s">
        <v>703</v>
      </c>
      <c r="F11" s="441" t="s">
        <v>61</v>
      </c>
      <c r="G11" s="442" t="s">
        <v>638</v>
      </c>
    </row>
    <row r="12" spans="1:7" ht="15.6">
      <c r="A12" s="519">
        <f t="shared" si="0"/>
        <v>7</v>
      </c>
      <c r="B12" s="437" t="s">
        <v>153</v>
      </c>
      <c r="C12" s="437" t="s">
        <v>456</v>
      </c>
      <c r="D12" s="285" t="s">
        <v>702</v>
      </c>
      <c r="E12" s="285" t="s">
        <v>703</v>
      </c>
      <c r="F12" s="441" t="s">
        <v>61</v>
      </c>
      <c r="G12" s="442" t="s">
        <v>638</v>
      </c>
    </row>
    <row r="13" spans="1:7" ht="15.6">
      <c r="A13" s="519">
        <f t="shared" si="0"/>
        <v>8</v>
      </c>
      <c r="B13" s="437" t="s">
        <v>6</v>
      </c>
      <c r="C13" s="437" t="s">
        <v>458</v>
      </c>
      <c r="D13" s="285" t="s">
        <v>702</v>
      </c>
      <c r="E13" s="285" t="s">
        <v>703</v>
      </c>
      <c r="F13" s="441" t="s">
        <v>61</v>
      </c>
      <c r="G13" s="442" t="s">
        <v>638</v>
      </c>
    </row>
    <row r="14" spans="1:7" ht="15.6">
      <c r="A14" s="519">
        <f t="shared" si="0"/>
        <v>9</v>
      </c>
      <c r="B14" s="437" t="s">
        <v>158</v>
      </c>
      <c r="C14" s="437" t="s">
        <v>456</v>
      </c>
      <c r="D14" s="285" t="s">
        <v>702</v>
      </c>
      <c r="E14" s="285" t="s">
        <v>703</v>
      </c>
      <c r="F14" s="441" t="s">
        <v>61</v>
      </c>
      <c r="G14" s="442" t="s">
        <v>638</v>
      </c>
    </row>
    <row r="15" spans="1:7" ht="15.6">
      <c r="A15" s="519">
        <f t="shared" si="0"/>
        <v>10</v>
      </c>
      <c r="B15" s="437" t="s">
        <v>162</v>
      </c>
      <c r="C15" s="437" t="s">
        <v>456</v>
      </c>
      <c r="D15" s="285" t="s">
        <v>702</v>
      </c>
      <c r="E15" s="285" t="s">
        <v>703</v>
      </c>
      <c r="F15" s="441" t="s">
        <v>61</v>
      </c>
      <c r="G15" s="442" t="s">
        <v>638</v>
      </c>
    </row>
    <row r="16" spans="1:7" ht="15.6">
      <c r="A16" s="519">
        <f t="shared" si="0"/>
        <v>11</v>
      </c>
      <c r="B16" s="437" t="s">
        <v>163</v>
      </c>
      <c r="C16" s="437" t="s">
        <v>509</v>
      </c>
      <c r="D16" s="285" t="s">
        <v>702</v>
      </c>
      <c r="E16" s="285" t="s">
        <v>703</v>
      </c>
      <c r="F16" s="441" t="s">
        <v>61</v>
      </c>
      <c r="G16" s="505" t="s">
        <v>638</v>
      </c>
    </row>
    <row r="17" spans="1:7" ht="15.6">
      <c r="A17" s="519">
        <f t="shared" si="0"/>
        <v>12</v>
      </c>
      <c r="B17" s="436" t="s">
        <v>38</v>
      </c>
      <c r="C17" s="436" t="s">
        <v>470</v>
      </c>
      <c r="D17" s="285" t="s">
        <v>702</v>
      </c>
      <c r="E17" s="285" t="s">
        <v>703</v>
      </c>
      <c r="F17" s="441" t="s">
        <v>61</v>
      </c>
      <c r="G17" s="442" t="s">
        <v>638</v>
      </c>
    </row>
    <row r="18" spans="1:7" ht="15.6">
      <c r="A18" s="519">
        <f t="shared" si="0"/>
        <v>13</v>
      </c>
      <c r="B18" s="437" t="s">
        <v>168</v>
      </c>
      <c r="C18" s="437" t="s">
        <v>457</v>
      </c>
      <c r="D18" s="285" t="s">
        <v>702</v>
      </c>
      <c r="E18" s="285" t="s">
        <v>703</v>
      </c>
      <c r="F18" s="441" t="s">
        <v>61</v>
      </c>
      <c r="G18" s="442" t="s">
        <v>638</v>
      </c>
    </row>
    <row r="19" spans="1:7" ht="15.6">
      <c r="A19" s="519">
        <f t="shared" si="0"/>
        <v>14</v>
      </c>
      <c r="B19" s="436" t="s">
        <v>39</v>
      </c>
      <c r="C19" s="436" t="s">
        <v>474</v>
      </c>
      <c r="D19" s="285" t="s">
        <v>702</v>
      </c>
      <c r="E19" s="285" t="s">
        <v>703</v>
      </c>
      <c r="F19" s="441" t="s">
        <v>61</v>
      </c>
      <c r="G19" s="442" t="s">
        <v>638</v>
      </c>
    </row>
    <row r="20" spans="1:7" ht="15.6">
      <c r="A20" s="519">
        <f t="shared" si="0"/>
        <v>15</v>
      </c>
      <c r="B20" s="437" t="s">
        <v>617</v>
      </c>
      <c r="C20" s="437" t="s">
        <v>459</v>
      </c>
      <c r="D20" s="285" t="s">
        <v>703</v>
      </c>
      <c r="E20" s="285" t="s">
        <v>703</v>
      </c>
      <c r="F20" s="441" t="s">
        <v>61</v>
      </c>
      <c r="G20" s="442" t="s">
        <v>638</v>
      </c>
    </row>
    <row r="21" spans="1:7" ht="15.6">
      <c r="A21" s="519">
        <f t="shared" si="0"/>
        <v>16</v>
      </c>
      <c r="B21" s="437" t="s">
        <v>618</v>
      </c>
      <c r="C21" s="437" t="s">
        <v>509</v>
      </c>
      <c r="D21" s="285" t="s">
        <v>703</v>
      </c>
      <c r="E21" s="285" t="s">
        <v>703</v>
      </c>
      <c r="F21" s="441" t="s">
        <v>61</v>
      </c>
      <c r="G21" s="442" t="s">
        <v>638</v>
      </c>
    </row>
    <row r="22" spans="1:7" ht="15.6">
      <c r="A22" s="519">
        <f t="shared" si="0"/>
        <v>17</v>
      </c>
      <c r="B22" s="436" t="s">
        <v>41</v>
      </c>
      <c r="C22" s="436" t="s">
        <v>469</v>
      </c>
      <c r="D22" s="285" t="s">
        <v>703</v>
      </c>
      <c r="E22" s="285" t="s">
        <v>703</v>
      </c>
      <c r="F22" s="441" t="s">
        <v>61</v>
      </c>
      <c r="G22" s="442" t="s">
        <v>638</v>
      </c>
    </row>
    <row r="23" spans="1:7" ht="15.6">
      <c r="A23" s="519">
        <f t="shared" si="0"/>
        <v>18</v>
      </c>
      <c r="B23" s="436" t="s">
        <v>42</v>
      </c>
      <c r="C23" s="436" t="s">
        <v>470</v>
      </c>
      <c r="D23" s="285" t="s">
        <v>703</v>
      </c>
      <c r="E23" s="285" t="s">
        <v>703</v>
      </c>
      <c r="F23" s="441" t="s">
        <v>61</v>
      </c>
      <c r="G23" s="442" t="s">
        <v>638</v>
      </c>
    </row>
    <row r="24" spans="1:7" ht="15.6">
      <c r="A24" s="519">
        <f t="shared" si="0"/>
        <v>19</v>
      </c>
      <c r="B24" s="436" t="s">
        <v>43</v>
      </c>
      <c r="C24" s="436" t="s">
        <v>471</v>
      </c>
      <c r="D24" s="285" t="s">
        <v>703</v>
      </c>
      <c r="E24" s="285" t="s">
        <v>703</v>
      </c>
      <c r="F24" s="441" t="s">
        <v>61</v>
      </c>
      <c r="G24" s="442" t="s">
        <v>638</v>
      </c>
    </row>
    <row r="25" spans="1:7" ht="15.6">
      <c r="A25" s="519">
        <f t="shared" si="0"/>
        <v>20</v>
      </c>
      <c r="B25" s="437" t="s">
        <v>171</v>
      </c>
      <c r="C25" s="437" t="s">
        <v>458</v>
      </c>
      <c r="D25" s="285" t="s">
        <v>702</v>
      </c>
      <c r="E25" s="285" t="s">
        <v>703</v>
      </c>
      <c r="F25" s="441" t="s">
        <v>61</v>
      </c>
      <c r="G25" s="442" t="s">
        <v>638</v>
      </c>
    </row>
    <row r="26" spans="1:7" ht="15.6">
      <c r="A26" s="519">
        <f t="shared" si="0"/>
        <v>21</v>
      </c>
      <c r="B26" s="437" t="s">
        <v>172</v>
      </c>
      <c r="C26" s="437" t="s">
        <v>458</v>
      </c>
      <c r="D26" s="285" t="s">
        <v>702</v>
      </c>
      <c r="E26" s="285" t="s">
        <v>703</v>
      </c>
      <c r="F26" s="441" t="s">
        <v>61</v>
      </c>
      <c r="G26" s="442" t="s">
        <v>638</v>
      </c>
    </row>
    <row r="27" spans="1:7" ht="15.6">
      <c r="A27" s="546">
        <f t="shared" si="0"/>
        <v>22</v>
      </c>
      <c r="B27" s="437" t="s">
        <v>174</v>
      </c>
      <c r="C27" s="437" t="s">
        <v>458</v>
      </c>
      <c r="D27" s="285" t="s">
        <v>702</v>
      </c>
      <c r="E27" s="285" t="s">
        <v>703</v>
      </c>
      <c r="F27" s="441" t="s">
        <v>61</v>
      </c>
      <c r="G27" s="442" t="s">
        <v>638</v>
      </c>
    </row>
    <row r="28" spans="1:7" ht="15.6">
      <c r="A28" s="546">
        <f t="shared" si="0"/>
        <v>23</v>
      </c>
      <c r="B28" s="437" t="s">
        <v>181</v>
      </c>
      <c r="C28" s="437" t="s">
        <v>456</v>
      </c>
      <c r="D28" s="285" t="s">
        <v>703</v>
      </c>
      <c r="E28" s="285" t="s">
        <v>703</v>
      </c>
      <c r="F28" s="441" t="s">
        <v>61</v>
      </c>
      <c r="G28" s="442" t="s">
        <v>638</v>
      </c>
    </row>
    <row r="29" spans="1:7" ht="15.6">
      <c r="A29" s="546">
        <f t="shared" si="0"/>
        <v>24</v>
      </c>
      <c r="B29" s="437" t="s">
        <v>182</v>
      </c>
      <c r="C29" s="437" t="s">
        <v>458</v>
      </c>
      <c r="D29" s="285" t="s">
        <v>703</v>
      </c>
      <c r="E29" s="285" t="s">
        <v>703</v>
      </c>
      <c r="F29" s="441" t="s">
        <v>61</v>
      </c>
      <c r="G29" s="442" t="s">
        <v>638</v>
      </c>
    </row>
    <row r="30" spans="1:7" ht="15.6">
      <c r="A30" s="546">
        <f t="shared" si="0"/>
        <v>25</v>
      </c>
      <c r="B30" s="437" t="s">
        <v>183</v>
      </c>
      <c r="C30" s="437" t="s">
        <v>466</v>
      </c>
      <c r="D30" s="285" t="s">
        <v>702</v>
      </c>
      <c r="E30" s="285" t="s">
        <v>703</v>
      </c>
      <c r="F30" s="441" t="s">
        <v>61</v>
      </c>
      <c r="G30" s="442" t="s">
        <v>638</v>
      </c>
    </row>
    <row r="31" spans="1:7" ht="15.6">
      <c r="A31" s="546">
        <f t="shared" si="0"/>
        <v>26</v>
      </c>
      <c r="B31" s="437" t="s">
        <v>184</v>
      </c>
      <c r="C31" s="437" t="s">
        <v>458</v>
      </c>
      <c r="D31" s="285" t="s">
        <v>702</v>
      </c>
      <c r="E31" s="285" t="s">
        <v>703</v>
      </c>
      <c r="F31" s="441" t="s">
        <v>61</v>
      </c>
      <c r="G31" s="442" t="s">
        <v>638</v>
      </c>
    </row>
    <row r="32" spans="1:7" ht="15.6">
      <c r="A32" s="546">
        <f t="shared" si="0"/>
        <v>27</v>
      </c>
      <c r="B32" s="436" t="s">
        <v>185</v>
      </c>
      <c r="C32" s="436" t="s">
        <v>464</v>
      </c>
      <c r="D32" s="285" t="s">
        <v>702</v>
      </c>
      <c r="E32" s="285" t="s">
        <v>703</v>
      </c>
      <c r="F32" s="441" t="s">
        <v>61</v>
      </c>
      <c r="G32" s="442" t="s">
        <v>638</v>
      </c>
    </row>
    <row r="33" spans="1:7" ht="15.6">
      <c r="A33" s="546">
        <f t="shared" si="0"/>
        <v>28</v>
      </c>
      <c r="B33" s="436" t="s">
        <v>54</v>
      </c>
      <c r="C33" s="436" t="s">
        <v>473</v>
      </c>
      <c r="D33" s="285" t="s">
        <v>703</v>
      </c>
      <c r="E33" s="285" t="s">
        <v>703</v>
      </c>
      <c r="F33" s="441" t="s">
        <v>61</v>
      </c>
      <c r="G33" s="442" t="s">
        <v>638</v>
      </c>
    </row>
    <row r="34" spans="1:7" ht="15.6">
      <c r="A34" s="546">
        <f t="shared" si="0"/>
        <v>29</v>
      </c>
      <c r="B34" s="437" t="s">
        <v>186</v>
      </c>
      <c r="C34" s="437" t="s">
        <v>509</v>
      </c>
      <c r="D34" s="285" t="s">
        <v>702</v>
      </c>
      <c r="E34" s="285" t="s">
        <v>703</v>
      </c>
      <c r="F34" s="441" t="s">
        <v>61</v>
      </c>
      <c r="G34" s="442" t="s">
        <v>638</v>
      </c>
    </row>
    <row r="35" spans="1:7" ht="15.6">
      <c r="A35" s="546">
        <f t="shared" si="0"/>
        <v>30</v>
      </c>
      <c r="B35" s="437" t="s">
        <v>187</v>
      </c>
      <c r="C35" s="437" t="s">
        <v>456</v>
      </c>
      <c r="D35" s="285" t="s">
        <v>702</v>
      </c>
      <c r="E35" s="285" t="s">
        <v>703</v>
      </c>
      <c r="F35" s="441" t="s">
        <v>61</v>
      </c>
      <c r="G35" s="442" t="s">
        <v>638</v>
      </c>
    </row>
    <row r="36" spans="1:7" ht="15.6">
      <c r="A36" s="546">
        <f t="shared" si="0"/>
        <v>31</v>
      </c>
      <c r="B36" s="437" t="s">
        <v>188</v>
      </c>
      <c r="C36" s="437" t="s">
        <v>458</v>
      </c>
      <c r="D36" s="285" t="s">
        <v>702</v>
      </c>
      <c r="E36" s="285" t="s">
        <v>703</v>
      </c>
      <c r="F36" s="441" t="s">
        <v>61</v>
      </c>
      <c r="G36" s="442" t="s">
        <v>638</v>
      </c>
    </row>
    <row r="37" spans="1:7" ht="15.6">
      <c r="A37" s="546">
        <f t="shared" si="0"/>
        <v>32</v>
      </c>
      <c r="B37" s="436" t="s">
        <v>554</v>
      </c>
      <c r="C37" s="436" t="s">
        <v>555</v>
      </c>
      <c r="D37" s="285" t="s">
        <v>702</v>
      </c>
      <c r="E37" s="285" t="s">
        <v>703</v>
      </c>
      <c r="F37" s="441" t="s">
        <v>61</v>
      </c>
      <c r="G37" s="442" t="s">
        <v>638</v>
      </c>
    </row>
    <row r="38" spans="1:7" ht="15.6">
      <c r="A38" s="546">
        <f t="shared" si="0"/>
        <v>33</v>
      </c>
      <c r="B38" s="436" t="s">
        <v>556</v>
      </c>
      <c r="C38" s="436" t="s">
        <v>555</v>
      </c>
      <c r="D38" s="285" t="s">
        <v>702</v>
      </c>
      <c r="E38" s="285" t="s">
        <v>703</v>
      </c>
      <c r="F38" s="441" t="s">
        <v>61</v>
      </c>
      <c r="G38" s="442" t="s">
        <v>638</v>
      </c>
    </row>
    <row r="39" spans="1:7" ht="15.6">
      <c r="A39" s="546">
        <f t="shared" si="0"/>
        <v>34</v>
      </c>
      <c r="B39" s="437" t="s">
        <v>557</v>
      </c>
      <c r="C39" s="437" t="s">
        <v>458</v>
      </c>
      <c r="D39" s="285" t="s">
        <v>703</v>
      </c>
      <c r="E39" s="285" t="s">
        <v>703</v>
      </c>
      <c r="F39" s="441" t="s">
        <v>61</v>
      </c>
      <c r="G39" s="442" t="s">
        <v>638</v>
      </c>
    </row>
    <row r="40" spans="1:7" ht="15.6">
      <c r="A40" s="546">
        <f t="shared" si="0"/>
        <v>35</v>
      </c>
      <c r="B40" s="436" t="s">
        <v>558</v>
      </c>
      <c r="C40" s="436" t="s">
        <v>463</v>
      </c>
      <c r="D40" s="285" t="s">
        <v>702</v>
      </c>
      <c r="E40" s="285" t="s">
        <v>703</v>
      </c>
      <c r="F40" s="441" t="s">
        <v>61</v>
      </c>
      <c r="G40" s="442" t="s">
        <v>638</v>
      </c>
    </row>
    <row r="41" spans="1:7" ht="15.6">
      <c r="A41" s="546">
        <f t="shared" si="0"/>
        <v>36</v>
      </c>
      <c r="B41" s="437" t="s">
        <v>559</v>
      </c>
      <c r="C41" s="437" t="s">
        <v>466</v>
      </c>
      <c r="D41" s="285" t="s">
        <v>702</v>
      </c>
      <c r="E41" s="285" t="s">
        <v>703</v>
      </c>
      <c r="F41" s="441" t="s">
        <v>61</v>
      </c>
      <c r="G41" s="442" t="s">
        <v>638</v>
      </c>
    </row>
    <row r="42" spans="1:7" ht="15.6">
      <c r="A42" s="546">
        <f t="shared" si="0"/>
        <v>37</v>
      </c>
      <c r="B42" s="437" t="s">
        <v>561</v>
      </c>
      <c r="C42" s="437" t="s">
        <v>456</v>
      </c>
      <c r="D42" s="285" t="s">
        <v>703</v>
      </c>
      <c r="E42" s="285" t="s">
        <v>703</v>
      </c>
      <c r="F42" s="441" t="s">
        <v>61</v>
      </c>
      <c r="G42" s="442" t="s">
        <v>638</v>
      </c>
    </row>
    <row r="43" spans="1:7" ht="15.6">
      <c r="A43" s="607">
        <f t="shared" si="0"/>
        <v>38</v>
      </c>
      <c r="B43" s="436" t="s">
        <v>609</v>
      </c>
      <c r="C43" s="436" t="s">
        <v>512</v>
      </c>
      <c r="D43" s="285" t="s">
        <v>703</v>
      </c>
      <c r="E43" s="285" t="s">
        <v>703</v>
      </c>
      <c r="F43" s="441" t="s">
        <v>61</v>
      </c>
      <c r="G43" s="442" t="s">
        <v>638</v>
      </c>
    </row>
  </sheetData>
  <autoFilter ref="A5:G43"/>
  <conditionalFormatting sqref="D8:E8 D9 D6:D7 E6 D10:E43">
    <cfRule type="containsText" dxfId="19" priority="114" operator="containsText" text="PENDING">
      <formula>NOT(ISERROR(SEARCH("PENDING",D6)))</formula>
    </cfRule>
    <cfRule type="containsText" dxfId="18" priority="115" operator="containsText" text="COMPLETED">
      <formula>NOT(ISERROR(SEARCH("COMPLETED",D6)))</formula>
    </cfRule>
    <cfRule type="cellIs" dxfId="17" priority="122" operator="greaterThan">
      <formula>0</formula>
    </cfRule>
  </conditionalFormatting>
  <conditionalFormatting sqref="G4:G5">
    <cfRule type="containsText" dxfId="16" priority="116" operator="containsText" text="Pending">
      <formula>NOT(ISERROR(SEARCH("Pending",G4)))</formula>
    </cfRule>
  </conditionalFormatting>
  <conditionalFormatting sqref="E8 E6 E10:E43">
    <cfRule type="containsText" dxfId="15" priority="113" operator="containsText" text="WIP">
      <formula>NOT(ISERROR(SEARCH("WIP",E6)))</formula>
    </cfRule>
  </conditionalFormatting>
  <conditionalFormatting sqref="G7:G8 G10:G43">
    <cfRule type="containsText" dxfId="14" priority="108" operator="containsText" text="Pending">
      <formula>NOT(ISERROR(SEARCH("Pending",G7)))</formula>
    </cfRule>
  </conditionalFormatting>
  <conditionalFormatting sqref="G7:G8 G10:G43">
    <cfRule type="containsText" dxfId="13" priority="109" operator="containsText" text="WIP">
      <formula>NOT(ISERROR(SEARCH("WIP",G7)))</formula>
    </cfRule>
    <cfRule type="containsText" dxfId="12" priority="110" operator="containsText" text="ROW">
      <formula>NOT(ISERROR(SEARCH("ROW",G7)))</formula>
    </cfRule>
    <cfRule type="containsText" dxfId="11" priority="111" operator="containsText" text="Pending">
      <formula>NOT(ISERROR(SEARCH("Pending",G7)))</formula>
    </cfRule>
    <cfRule type="containsText" dxfId="10" priority="112" operator="containsText" text="Completed">
      <formula>NOT(ISERROR(SEARCH("Completed",G7)))</formula>
    </cfRule>
  </conditionalFormatting>
  <conditionalFormatting sqref="E7">
    <cfRule type="containsText" dxfId="9" priority="48" operator="containsText" text="PENDING">
      <formula>NOT(ISERROR(SEARCH("PENDING",E7)))</formula>
    </cfRule>
    <cfRule type="containsText" dxfId="8" priority="49" operator="containsText" text="COMPLETED">
      <formula>NOT(ISERROR(SEARCH("COMPLETED",E7)))</formula>
    </cfRule>
    <cfRule type="cellIs" dxfId="7" priority="50" operator="greaterThan">
      <formula>0</formula>
    </cfRule>
  </conditionalFormatting>
  <conditionalFormatting sqref="E7">
    <cfRule type="containsText" dxfId="6" priority="47" operator="containsText" text="WIP">
      <formula>NOT(ISERROR(SEARCH("WIP",E7)))</formula>
    </cfRule>
  </conditionalFormatting>
  <conditionalFormatting sqref="E9">
    <cfRule type="containsText" dxfId="5" priority="6" operator="containsText" text="PENDING">
      <formula>NOT(ISERROR(SEARCH("PENDING",E9)))</formula>
    </cfRule>
    <cfRule type="containsText" dxfId="4" priority="7" operator="containsText" text="COMPLETED">
      <formula>NOT(ISERROR(SEARCH("COMPLETED",E9)))</formula>
    </cfRule>
    <cfRule type="cellIs" dxfId="3" priority="8" operator="greaterThan">
      <formula>0</formula>
    </cfRule>
  </conditionalFormatting>
  <conditionalFormatting sqref="E9">
    <cfRule type="containsText" dxfId="2" priority="5" operator="containsText" text="WIP">
      <formula>NOT(ISERROR(SEARCH("WIP",E9)))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0" zoomScaleNormal="80" workbookViewId="0">
      <selection activeCell="G17" sqref="G17"/>
    </sheetView>
  </sheetViews>
  <sheetFormatPr defaultRowHeight="18"/>
  <cols>
    <col min="1" max="1" width="7.88671875" style="387" customWidth="1"/>
    <col min="2" max="4" width="10.44140625" style="388" customWidth="1"/>
    <col min="5" max="5" width="12.5546875" style="389" customWidth="1"/>
    <col min="6" max="7" width="12.5546875" style="388" customWidth="1"/>
    <col min="8" max="10" width="12.5546875" style="440" customWidth="1"/>
  </cols>
  <sheetData>
    <row r="1" spans="1:12" ht="7.95" customHeight="1" thickBot="1"/>
    <row r="2" spans="1:12" s="32" customFormat="1" ht="15" customHeight="1">
      <c r="A2" s="793" t="s">
        <v>521</v>
      </c>
      <c r="B2" s="794"/>
      <c r="C2" s="794"/>
      <c r="D2" s="794"/>
      <c r="E2" s="794"/>
      <c r="F2" s="794"/>
      <c r="G2" s="794"/>
      <c r="H2" s="794"/>
      <c r="I2" s="794"/>
      <c r="J2" s="795"/>
    </row>
    <row r="3" spans="1:12" ht="15.6">
      <c r="A3" s="800" t="s">
        <v>514</v>
      </c>
      <c r="B3" s="796" t="s">
        <v>515</v>
      </c>
      <c r="C3" s="796"/>
      <c r="D3" s="791" t="s">
        <v>601</v>
      </c>
      <c r="E3" s="791" t="s">
        <v>602</v>
      </c>
      <c r="F3" s="791" t="s">
        <v>603</v>
      </c>
      <c r="G3" s="791" t="s">
        <v>604</v>
      </c>
      <c r="H3" s="796" t="s">
        <v>109</v>
      </c>
      <c r="I3" s="796" t="s">
        <v>502</v>
      </c>
      <c r="J3" s="797" t="s">
        <v>516</v>
      </c>
    </row>
    <row r="4" spans="1:12" ht="26.55" customHeight="1">
      <c r="A4" s="800"/>
      <c r="B4" s="390" t="s">
        <v>517</v>
      </c>
      <c r="C4" s="390" t="s">
        <v>518</v>
      </c>
      <c r="D4" s="792"/>
      <c r="E4" s="792"/>
      <c r="F4" s="792"/>
      <c r="G4" s="792"/>
      <c r="H4" s="796"/>
      <c r="I4" s="796"/>
      <c r="J4" s="797"/>
    </row>
    <row r="5" spans="1:12" ht="18" customHeight="1">
      <c r="A5" s="391">
        <v>1</v>
      </c>
      <c r="B5" s="392" t="s">
        <v>23</v>
      </c>
      <c r="C5" s="392" t="s">
        <v>24</v>
      </c>
      <c r="D5" s="393">
        <v>249.63499999999999</v>
      </c>
      <c r="E5" s="394">
        <v>0</v>
      </c>
      <c r="F5" s="395"/>
      <c r="G5" s="396">
        <f>D5</f>
        <v>249.63499999999999</v>
      </c>
      <c r="H5" s="494">
        <v>1</v>
      </c>
      <c r="I5" s="494">
        <v>1</v>
      </c>
      <c r="J5" s="495">
        <v>0</v>
      </c>
    </row>
    <row r="6" spans="1:12" ht="18" customHeight="1">
      <c r="A6" s="391">
        <f>A5+1</f>
        <v>2</v>
      </c>
      <c r="B6" s="392" t="str">
        <f>C5</f>
        <v>AP33</v>
      </c>
      <c r="C6" s="392" t="s">
        <v>121</v>
      </c>
      <c r="D6" s="393">
        <v>2015</v>
      </c>
      <c r="E6" s="394">
        <v>4</v>
      </c>
      <c r="F6" s="396">
        <f>D6</f>
        <v>2015</v>
      </c>
      <c r="G6" s="395"/>
      <c r="H6" s="494">
        <v>1</v>
      </c>
      <c r="I6" s="494">
        <v>1</v>
      </c>
      <c r="J6" s="495">
        <v>1</v>
      </c>
    </row>
    <row r="7" spans="1:12" ht="18" customHeight="1">
      <c r="A7" s="391">
        <f t="shared" ref="A7:A43" si="0">A6+1</f>
        <v>3</v>
      </c>
      <c r="B7" s="392" t="str">
        <f t="shared" ref="B7:B43" si="1">C6</f>
        <v>33/5</v>
      </c>
      <c r="C7" s="392" t="s">
        <v>122</v>
      </c>
      <c r="D7" s="393">
        <v>380</v>
      </c>
      <c r="E7" s="394">
        <v>0</v>
      </c>
      <c r="F7" s="395"/>
      <c r="G7" s="396">
        <f>D7</f>
        <v>380</v>
      </c>
      <c r="H7" s="494">
        <v>0</v>
      </c>
      <c r="I7" s="494">
        <v>0</v>
      </c>
      <c r="J7" s="495">
        <v>0</v>
      </c>
    </row>
    <row r="8" spans="1:12" ht="18" customHeight="1">
      <c r="A8" s="391">
        <f t="shared" si="0"/>
        <v>4</v>
      </c>
      <c r="B8" s="392" t="str">
        <f t="shared" si="1"/>
        <v>33/6</v>
      </c>
      <c r="C8" s="392" t="s">
        <v>490</v>
      </c>
      <c r="D8" s="393">
        <v>2537.42</v>
      </c>
      <c r="E8" s="394">
        <v>6</v>
      </c>
      <c r="F8" s="396">
        <f t="shared" ref="F8:F10" si="2">D8</f>
        <v>2537.42</v>
      </c>
      <c r="G8" s="396"/>
      <c r="H8" s="494">
        <v>2</v>
      </c>
      <c r="I8" s="494">
        <v>6</v>
      </c>
      <c r="J8" s="495">
        <v>2</v>
      </c>
    </row>
    <row r="9" spans="1:12" ht="18" customHeight="1">
      <c r="A9" s="391">
        <f t="shared" si="0"/>
        <v>5</v>
      </c>
      <c r="B9" s="392" t="str">
        <f t="shared" si="1"/>
        <v>34/0</v>
      </c>
      <c r="C9" s="392" t="s">
        <v>26</v>
      </c>
      <c r="D9" s="393">
        <v>1983.46</v>
      </c>
      <c r="E9" s="394">
        <v>4</v>
      </c>
      <c r="F9" s="396">
        <f t="shared" si="2"/>
        <v>1983.46</v>
      </c>
      <c r="G9" s="396"/>
      <c r="H9" s="494">
        <v>5</v>
      </c>
      <c r="I9" s="494">
        <v>3</v>
      </c>
      <c r="J9" s="495">
        <v>0</v>
      </c>
      <c r="L9" s="478"/>
    </row>
    <row r="10" spans="1:12" ht="18" customHeight="1">
      <c r="A10" s="391">
        <f t="shared" si="0"/>
        <v>6</v>
      </c>
      <c r="B10" s="392" t="str">
        <f t="shared" si="1"/>
        <v>AP35</v>
      </c>
      <c r="C10" s="392" t="s">
        <v>27</v>
      </c>
      <c r="D10" s="393">
        <v>4480.0200000000004</v>
      </c>
      <c r="E10" s="394">
        <v>11</v>
      </c>
      <c r="F10" s="396">
        <f t="shared" si="2"/>
        <v>4480.0200000000004</v>
      </c>
      <c r="G10" s="396"/>
      <c r="H10" s="494">
        <v>8</v>
      </c>
      <c r="I10" s="494">
        <v>3</v>
      </c>
      <c r="J10" s="495">
        <v>0</v>
      </c>
      <c r="L10" s="478"/>
    </row>
    <row r="11" spans="1:12" ht="18" customHeight="1">
      <c r="A11" s="391">
        <f t="shared" si="0"/>
        <v>7</v>
      </c>
      <c r="B11" s="392" t="str">
        <f t="shared" si="1"/>
        <v>AP36</v>
      </c>
      <c r="C11" s="392" t="s">
        <v>19</v>
      </c>
      <c r="D11" s="393">
        <v>480</v>
      </c>
      <c r="E11" s="394">
        <v>0</v>
      </c>
      <c r="F11" s="396"/>
      <c r="G11" s="396">
        <f t="shared" ref="G11:G12" si="3">D11</f>
        <v>480</v>
      </c>
      <c r="H11" s="494">
        <v>0</v>
      </c>
      <c r="I11" s="494">
        <v>0</v>
      </c>
      <c r="J11" s="495">
        <v>0</v>
      </c>
      <c r="L11" s="478"/>
    </row>
    <row r="12" spans="1:12" ht="18" customHeight="1">
      <c r="A12" s="391">
        <f t="shared" si="0"/>
        <v>8</v>
      </c>
      <c r="B12" s="392" t="str">
        <f t="shared" si="1"/>
        <v>36/1</v>
      </c>
      <c r="C12" s="392" t="s">
        <v>519</v>
      </c>
      <c r="D12" s="393">
        <v>297.32</v>
      </c>
      <c r="E12" s="394">
        <v>0</v>
      </c>
      <c r="F12" s="396"/>
      <c r="G12" s="396">
        <f t="shared" si="3"/>
        <v>297.32</v>
      </c>
      <c r="H12" s="494">
        <v>0</v>
      </c>
      <c r="I12" s="494">
        <v>0</v>
      </c>
      <c r="J12" s="495">
        <v>0</v>
      </c>
      <c r="L12" s="478"/>
    </row>
    <row r="13" spans="1:12" ht="15" customHeight="1">
      <c r="A13" s="391">
        <f t="shared" si="0"/>
        <v>9</v>
      </c>
      <c r="B13" s="392" t="str">
        <f t="shared" si="1"/>
        <v>37/0</v>
      </c>
      <c r="C13" s="392" t="s">
        <v>22</v>
      </c>
      <c r="D13" s="393">
        <v>1258.78</v>
      </c>
      <c r="E13" s="394">
        <v>2</v>
      </c>
      <c r="F13" s="396">
        <f t="shared" ref="F13:F14" si="4">D13</f>
        <v>1258.78</v>
      </c>
      <c r="G13" s="396"/>
      <c r="H13" s="494">
        <v>2</v>
      </c>
      <c r="I13" s="494">
        <v>2</v>
      </c>
      <c r="J13" s="495">
        <v>0</v>
      </c>
      <c r="L13" s="478"/>
    </row>
    <row r="14" spans="1:12" ht="15" customHeight="1">
      <c r="A14" s="391">
        <f t="shared" si="0"/>
        <v>10</v>
      </c>
      <c r="B14" s="392" t="str">
        <f t="shared" si="1"/>
        <v>AP38</v>
      </c>
      <c r="C14" s="392" t="s">
        <v>29</v>
      </c>
      <c r="D14" s="393">
        <v>1284.8800000000001</v>
      </c>
      <c r="E14" s="394">
        <v>2</v>
      </c>
      <c r="F14" s="396">
        <f t="shared" si="4"/>
        <v>1284.8800000000001</v>
      </c>
      <c r="G14" s="396"/>
      <c r="H14" s="494">
        <v>4</v>
      </c>
      <c r="I14" s="494">
        <v>2</v>
      </c>
      <c r="J14" s="495">
        <v>0</v>
      </c>
    </row>
    <row r="15" spans="1:12" ht="15" customHeight="1">
      <c r="A15" s="391">
        <f t="shared" si="0"/>
        <v>11</v>
      </c>
      <c r="B15" s="392" t="str">
        <f t="shared" si="1"/>
        <v>AP39</v>
      </c>
      <c r="C15" s="392" t="s">
        <v>30</v>
      </c>
      <c r="D15" s="393">
        <v>248.04</v>
      </c>
      <c r="E15" s="394">
        <v>0</v>
      </c>
      <c r="F15" s="396"/>
      <c r="G15" s="396">
        <f>D15</f>
        <v>248.04</v>
      </c>
      <c r="H15" s="494">
        <v>1</v>
      </c>
      <c r="I15" s="494">
        <v>0</v>
      </c>
      <c r="J15" s="495">
        <v>0</v>
      </c>
    </row>
    <row r="16" spans="1:12" ht="15" customHeight="1">
      <c r="A16" s="391">
        <f t="shared" si="0"/>
        <v>12</v>
      </c>
      <c r="B16" s="392" t="str">
        <f t="shared" si="1"/>
        <v>AP40</v>
      </c>
      <c r="C16" s="392" t="s">
        <v>31</v>
      </c>
      <c r="D16" s="393">
        <v>2426.4499999999998</v>
      </c>
      <c r="E16" s="394">
        <v>5</v>
      </c>
      <c r="F16" s="396">
        <f t="shared" ref="F16:F20" si="5">D16</f>
        <v>2426.4499999999998</v>
      </c>
      <c r="G16" s="396"/>
      <c r="H16" s="494">
        <v>2</v>
      </c>
      <c r="I16" s="494">
        <v>2</v>
      </c>
      <c r="J16" s="495">
        <v>0</v>
      </c>
    </row>
    <row r="17" spans="1:10" ht="15" customHeight="1">
      <c r="A17" s="391">
        <f t="shared" si="0"/>
        <v>13</v>
      </c>
      <c r="B17" s="392" t="str">
        <f t="shared" si="1"/>
        <v>AP41</v>
      </c>
      <c r="C17" s="392" t="s">
        <v>32</v>
      </c>
      <c r="D17" s="393">
        <v>2473.21</v>
      </c>
      <c r="E17" s="394">
        <v>5</v>
      </c>
      <c r="F17" s="396">
        <f t="shared" si="5"/>
        <v>2473.21</v>
      </c>
      <c r="G17" s="396"/>
      <c r="H17" s="494">
        <v>2</v>
      </c>
      <c r="I17" s="494">
        <v>1</v>
      </c>
      <c r="J17" s="495">
        <v>0</v>
      </c>
    </row>
    <row r="18" spans="1:10" ht="15" customHeight="1">
      <c r="A18" s="391">
        <f t="shared" si="0"/>
        <v>14</v>
      </c>
      <c r="B18" s="392" t="str">
        <f t="shared" si="1"/>
        <v>AP42</v>
      </c>
      <c r="C18" s="392" t="s">
        <v>33</v>
      </c>
      <c r="D18" s="393">
        <v>1105.78</v>
      </c>
      <c r="E18" s="394">
        <v>2</v>
      </c>
      <c r="F18" s="396">
        <f t="shared" si="5"/>
        <v>1105.78</v>
      </c>
      <c r="G18" s="396"/>
      <c r="H18" s="494">
        <v>2</v>
      </c>
      <c r="I18" s="494">
        <v>3</v>
      </c>
      <c r="J18" s="495">
        <v>0</v>
      </c>
    </row>
    <row r="19" spans="1:10" ht="15" customHeight="1">
      <c r="A19" s="391">
        <f t="shared" si="0"/>
        <v>15</v>
      </c>
      <c r="B19" s="392" t="str">
        <f t="shared" si="1"/>
        <v>AP43</v>
      </c>
      <c r="C19" s="392" t="s">
        <v>34</v>
      </c>
      <c r="D19" s="393">
        <v>1444.8</v>
      </c>
      <c r="E19" s="394">
        <v>3</v>
      </c>
      <c r="F19" s="396">
        <f t="shared" si="5"/>
        <v>1444.8</v>
      </c>
      <c r="G19" s="396"/>
      <c r="H19" s="494">
        <v>4</v>
      </c>
      <c r="I19" s="494">
        <v>1</v>
      </c>
      <c r="J19" s="495">
        <v>0</v>
      </c>
    </row>
    <row r="20" spans="1:10" ht="15" customHeight="1">
      <c r="A20" s="391">
        <f t="shared" si="0"/>
        <v>16</v>
      </c>
      <c r="B20" s="392" t="str">
        <f t="shared" si="1"/>
        <v>AP44</v>
      </c>
      <c r="C20" s="392" t="s">
        <v>35</v>
      </c>
      <c r="D20" s="393">
        <v>697.56</v>
      </c>
      <c r="E20" s="394">
        <v>1</v>
      </c>
      <c r="F20" s="396">
        <f t="shared" si="5"/>
        <v>697.56</v>
      </c>
      <c r="G20" s="396"/>
      <c r="H20" s="494">
        <v>2</v>
      </c>
      <c r="I20" s="494">
        <v>2</v>
      </c>
      <c r="J20" s="495">
        <v>0</v>
      </c>
    </row>
    <row r="21" spans="1:10" ht="15" customHeight="1">
      <c r="A21" s="391">
        <f t="shared" si="0"/>
        <v>17</v>
      </c>
      <c r="B21" s="392" t="str">
        <f t="shared" si="1"/>
        <v>AP45</v>
      </c>
      <c r="C21" s="392" t="s">
        <v>4</v>
      </c>
      <c r="D21" s="393">
        <v>242</v>
      </c>
      <c r="E21" s="394">
        <v>0</v>
      </c>
      <c r="F21" s="396"/>
      <c r="G21" s="396">
        <f>D21</f>
        <v>242</v>
      </c>
      <c r="H21" s="494">
        <v>0</v>
      </c>
      <c r="I21" s="494">
        <v>0</v>
      </c>
      <c r="J21" s="495">
        <v>0</v>
      </c>
    </row>
    <row r="22" spans="1:10" ht="15" customHeight="1">
      <c r="A22" s="391">
        <f t="shared" si="0"/>
        <v>18</v>
      </c>
      <c r="B22" s="392" t="str">
        <f t="shared" si="1"/>
        <v>45/1</v>
      </c>
      <c r="C22" s="392" t="s">
        <v>36</v>
      </c>
      <c r="D22" s="393">
        <v>1272.52</v>
      </c>
      <c r="E22" s="394">
        <v>2</v>
      </c>
      <c r="F22" s="396">
        <f t="shared" ref="F22:F27" si="6">D22</f>
        <v>1272.52</v>
      </c>
      <c r="G22" s="396"/>
      <c r="H22" s="494">
        <v>5</v>
      </c>
      <c r="I22" s="494">
        <v>2</v>
      </c>
      <c r="J22" s="495">
        <v>0</v>
      </c>
    </row>
    <row r="23" spans="1:10" ht="15" customHeight="1">
      <c r="A23" s="391">
        <f t="shared" si="0"/>
        <v>19</v>
      </c>
      <c r="B23" s="392" t="str">
        <f t="shared" si="1"/>
        <v>AP46</v>
      </c>
      <c r="C23" s="392" t="s">
        <v>159</v>
      </c>
      <c r="D23" s="393">
        <v>2745</v>
      </c>
      <c r="E23" s="394">
        <v>6</v>
      </c>
      <c r="F23" s="396">
        <f t="shared" si="6"/>
        <v>2745</v>
      </c>
      <c r="G23" s="396"/>
      <c r="H23" s="494">
        <v>5</v>
      </c>
      <c r="I23" s="494">
        <v>6</v>
      </c>
      <c r="J23" s="495">
        <v>1</v>
      </c>
    </row>
    <row r="24" spans="1:10" ht="15" customHeight="1">
      <c r="A24" s="391">
        <f t="shared" si="0"/>
        <v>20</v>
      </c>
      <c r="B24" s="392" t="str">
        <f t="shared" si="1"/>
        <v>46/7</v>
      </c>
      <c r="C24" s="392" t="s">
        <v>605</v>
      </c>
      <c r="D24" s="393">
        <v>3547.25</v>
      </c>
      <c r="E24" s="394">
        <v>8</v>
      </c>
      <c r="F24" s="396">
        <f t="shared" si="6"/>
        <v>3547.25</v>
      </c>
      <c r="G24" s="396"/>
      <c r="H24" s="494">
        <v>8</v>
      </c>
      <c r="I24" s="494">
        <v>4</v>
      </c>
      <c r="J24" s="495">
        <v>1</v>
      </c>
    </row>
    <row r="25" spans="1:10" ht="15" customHeight="1">
      <c r="A25" s="391">
        <f>A23+1</f>
        <v>20</v>
      </c>
      <c r="B25" s="392" t="str">
        <f t="shared" si="1"/>
        <v>AP47/0</v>
      </c>
      <c r="C25" s="392" t="s">
        <v>39</v>
      </c>
      <c r="D25" s="393">
        <v>813.45</v>
      </c>
      <c r="E25" s="394">
        <v>1</v>
      </c>
      <c r="F25" s="396">
        <f t="shared" si="6"/>
        <v>813.45</v>
      </c>
      <c r="G25" s="396"/>
      <c r="H25" s="494">
        <v>3</v>
      </c>
      <c r="I25" s="494">
        <v>1</v>
      </c>
      <c r="J25" s="495">
        <v>1</v>
      </c>
    </row>
    <row r="26" spans="1:10" ht="15" customHeight="1">
      <c r="A26" s="391">
        <f t="shared" si="0"/>
        <v>21</v>
      </c>
      <c r="B26" s="392" t="str">
        <f t="shared" si="1"/>
        <v>AP48</v>
      </c>
      <c r="C26" s="392" t="s">
        <v>606</v>
      </c>
      <c r="D26" s="393">
        <v>1257.06</v>
      </c>
      <c r="E26" s="394">
        <v>2</v>
      </c>
      <c r="F26" s="396">
        <f t="shared" si="6"/>
        <v>1257.06</v>
      </c>
      <c r="G26" s="396"/>
      <c r="H26" s="494">
        <v>5</v>
      </c>
      <c r="I26" s="494">
        <v>4</v>
      </c>
      <c r="J26" s="495">
        <v>1</v>
      </c>
    </row>
    <row r="27" spans="1:10" ht="15" customHeight="1">
      <c r="A27" s="391"/>
      <c r="B27" s="392" t="str">
        <f t="shared" si="1"/>
        <v>48A/0</v>
      </c>
      <c r="C27" s="397" t="s">
        <v>607</v>
      </c>
      <c r="D27" s="393">
        <v>1101.05</v>
      </c>
      <c r="E27" s="394">
        <v>2</v>
      </c>
      <c r="F27" s="396">
        <f t="shared" si="6"/>
        <v>1101.05</v>
      </c>
      <c r="G27" s="396"/>
      <c r="H27" s="494">
        <v>3</v>
      </c>
      <c r="I27" s="494"/>
      <c r="J27" s="495"/>
    </row>
    <row r="28" spans="1:10" ht="15" customHeight="1">
      <c r="A28" s="391">
        <f>A26+1</f>
        <v>22</v>
      </c>
      <c r="B28" s="392" t="str">
        <f t="shared" si="1"/>
        <v>49/0</v>
      </c>
      <c r="C28" s="392" t="s">
        <v>42</v>
      </c>
      <c r="D28" s="393">
        <v>417.22</v>
      </c>
      <c r="E28" s="394">
        <v>0</v>
      </c>
      <c r="F28" s="396"/>
      <c r="G28" s="396">
        <f t="shared" ref="G28:G30" si="7">D28</f>
        <v>417.22</v>
      </c>
      <c r="H28" s="494">
        <v>2</v>
      </c>
      <c r="I28" s="494">
        <v>0</v>
      </c>
      <c r="J28" s="495">
        <v>0</v>
      </c>
    </row>
    <row r="29" spans="1:10" ht="15" customHeight="1">
      <c r="A29" s="391">
        <f t="shared" si="0"/>
        <v>23</v>
      </c>
      <c r="B29" s="392" t="str">
        <f t="shared" si="1"/>
        <v>AP50</v>
      </c>
      <c r="C29" s="392" t="s">
        <v>43</v>
      </c>
      <c r="D29" s="393">
        <v>249.6</v>
      </c>
      <c r="E29" s="394">
        <v>0</v>
      </c>
      <c r="F29" s="396"/>
      <c r="G29" s="396">
        <f t="shared" si="7"/>
        <v>249.6</v>
      </c>
      <c r="H29" s="494">
        <v>0</v>
      </c>
      <c r="I29" s="494">
        <v>3</v>
      </c>
      <c r="J29" s="495">
        <v>0</v>
      </c>
    </row>
    <row r="30" spans="1:10" ht="15" customHeight="1">
      <c r="A30" s="391">
        <f t="shared" si="0"/>
        <v>24</v>
      </c>
      <c r="B30" s="392" t="str">
        <f t="shared" si="1"/>
        <v>AP51</v>
      </c>
      <c r="C30" s="392" t="s">
        <v>44</v>
      </c>
      <c r="D30" s="393">
        <v>333.6</v>
      </c>
      <c r="E30" s="394">
        <v>0</v>
      </c>
      <c r="F30" s="396"/>
      <c r="G30" s="396">
        <f t="shared" si="7"/>
        <v>333.6</v>
      </c>
      <c r="H30" s="494">
        <v>0</v>
      </c>
      <c r="I30" s="494">
        <v>0</v>
      </c>
      <c r="J30" s="495">
        <v>0</v>
      </c>
    </row>
    <row r="31" spans="1:10" ht="15" customHeight="1">
      <c r="A31" s="391">
        <f t="shared" si="0"/>
        <v>25</v>
      </c>
      <c r="B31" s="392" t="str">
        <f t="shared" si="1"/>
        <v>AP52</v>
      </c>
      <c r="C31" s="392" t="s">
        <v>45</v>
      </c>
      <c r="D31" s="393">
        <v>1034.0999999999999</v>
      </c>
      <c r="E31" s="394">
        <v>2</v>
      </c>
      <c r="F31" s="396">
        <f>D31</f>
        <v>1034.0999999999999</v>
      </c>
      <c r="G31" s="396"/>
      <c r="H31" s="494">
        <v>1</v>
      </c>
      <c r="I31" s="494">
        <v>0</v>
      </c>
      <c r="J31" s="495">
        <v>0</v>
      </c>
    </row>
    <row r="32" spans="1:10" ht="15" customHeight="1">
      <c r="A32" s="391">
        <f t="shared" si="0"/>
        <v>26</v>
      </c>
      <c r="B32" s="392" t="str">
        <f t="shared" si="1"/>
        <v>AP53</v>
      </c>
      <c r="C32" s="392" t="s">
        <v>46</v>
      </c>
      <c r="D32" s="393">
        <v>258.62</v>
      </c>
      <c r="E32" s="394">
        <v>0</v>
      </c>
      <c r="F32" s="396"/>
      <c r="G32" s="396">
        <f>D32</f>
        <v>258.62</v>
      </c>
      <c r="H32" s="494">
        <v>0</v>
      </c>
      <c r="I32" s="494">
        <v>0</v>
      </c>
      <c r="J32" s="495">
        <v>0</v>
      </c>
    </row>
    <row r="33" spans="1:15" ht="15" customHeight="1">
      <c r="A33" s="391">
        <f t="shared" si="0"/>
        <v>27</v>
      </c>
      <c r="B33" s="392" t="str">
        <f t="shared" si="1"/>
        <v>AP54</v>
      </c>
      <c r="C33" s="392" t="s">
        <v>47</v>
      </c>
      <c r="D33" s="393">
        <v>1836.69</v>
      </c>
      <c r="E33" s="394">
        <v>4</v>
      </c>
      <c r="F33" s="396">
        <f t="shared" ref="F33:F35" si="8">D33</f>
        <v>1836.69</v>
      </c>
      <c r="G33" s="396"/>
      <c r="H33" s="494">
        <v>11</v>
      </c>
      <c r="I33" s="494">
        <v>12</v>
      </c>
      <c r="J33" s="495">
        <v>0</v>
      </c>
    </row>
    <row r="34" spans="1:15" ht="15" customHeight="1">
      <c r="A34" s="391">
        <f t="shared" si="0"/>
        <v>28</v>
      </c>
      <c r="B34" s="392" t="str">
        <f t="shared" si="1"/>
        <v>AP55</v>
      </c>
      <c r="C34" s="392" t="s">
        <v>48</v>
      </c>
      <c r="D34" s="393">
        <v>2704.49</v>
      </c>
      <c r="E34" s="394">
        <v>6</v>
      </c>
      <c r="F34" s="396">
        <f t="shared" si="8"/>
        <v>2704.49</v>
      </c>
      <c r="G34" s="396"/>
      <c r="H34" s="494">
        <v>13</v>
      </c>
      <c r="I34" s="494">
        <v>5</v>
      </c>
      <c r="J34" s="495">
        <v>0</v>
      </c>
    </row>
    <row r="35" spans="1:15" ht="15" customHeight="1">
      <c r="A35" s="391">
        <f t="shared" si="0"/>
        <v>29</v>
      </c>
      <c r="B35" s="392" t="str">
        <f t="shared" si="1"/>
        <v>AP56</v>
      </c>
      <c r="C35" s="392" t="s">
        <v>185</v>
      </c>
      <c r="D35" s="393">
        <v>1230</v>
      </c>
      <c r="E35" s="394">
        <v>2</v>
      </c>
      <c r="F35" s="396">
        <f t="shared" si="8"/>
        <v>1230</v>
      </c>
      <c r="G35" s="396"/>
      <c r="H35" s="494">
        <v>4</v>
      </c>
      <c r="I35" s="494">
        <v>2</v>
      </c>
      <c r="J35" s="495"/>
    </row>
    <row r="36" spans="1:15" ht="18" customHeight="1">
      <c r="A36" s="391">
        <f t="shared" si="0"/>
        <v>30</v>
      </c>
      <c r="B36" s="392" t="str">
        <f t="shared" si="1"/>
        <v>56/3</v>
      </c>
      <c r="C36" s="398" t="s">
        <v>520</v>
      </c>
      <c r="D36" s="399">
        <v>276.49</v>
      </c>
      <c r="E36" s="394">
        <v>0</v>
      </c>
      <c r="F36" s="396"/>
      <c r="G36" s="396">
        <f>D36</f>
        <v>276.49</v>
      </c>
      <c r="H36" s="496">
        <v>0</v>
      </c>
      <c r="I36" s="496">
        <v>3</v>
      </c>
      <c r="J36" s="497">
        <v>0</v>
      </c>
    </row>
    <row r="37" spans="1:15" ht="18" customHeight="1">
      <c r="A37" s="391">
        <f t="shared" si="0"/>
        <v>31</v>
      </c>
      <c r="B37" s="392" t="str">
        <f t="shared" si="1"/>
        <v>57/0</v>
      </c>
      <c r="C37" s="400" t="s">
        <v>554</v>
      </c>
      <c r="D37" s="401">
        <v>1535.81</v>
      </c>
      <c r="E37" s="394">
        <v>3</v>
      </c>
      <c r="F37" s="396">
        <f>D37</f>
        <v>1535.81</v>
      </c>
      <c r="G37" s="396"/>
      <c r="H37" s="496">
        <v>10</v>
      </c>
      <c r="I37" s="496">
        <v>3</v>
      </c>
      <c r="J37" s="497">
        <v>0</v>
      </c>
      <c r="O37" s="2"/>
    </row>
    <row r="38" spans="1:15" ht="18" customHeight="1">
      <c r="A38" s="391">
        <f t="shared" si="0"/>
        <v>32</v>
      </c>
      <c r="B38" s="392" t="str">
        <f t="shared" si="1"/>
        <v>58/0</v>
      </c>
      <c r="C38" s="400" t="s">
        <v>556</v>
      </c>
      <c r="D38" s="401">
        <v>203.9</v>
      </c>
      <c r="E38" s="394">
        <v>0</v>
      </c>
      <c r="F38" s="396"/>
      <c r="G38" s="396">
        <f>D38</f>
        <v>203.9</v>
      </c>
      <c r="H38" s="496">
        <v>0</v>
      </c>
      <c r="I38" s="496">
        <v>0</v>
      </c>
      <c r="J38" s="497">
        <v>0</v>
      </c>
    </row>
    <row r="39" spans="1:15" ht="18" customHeight="1">
      <c r="A39" s="391">
        <f t="shared" si="0"/>
        <v>33</v>
      </c>
      <c r="B39" s="392" t="str">
        <f t="shared" si="1"/>
        <v>59/0</v>
      </c>
      <c r="C39" s="400" t="s">
        <v>558</v>
      </c>
      <c r="D39" s="401">
        <v>702.8</v>
      </c>
      <c r="E39" s="394">
        <v>1</v>
      </c>
      <c r="F39" s="396">
        <f t="shared" ref="F39:F40" si="9">D39</f>
        <v>702.8</v>
      </c>
      <c r="G39" s="396"/>
      <c r="H39" s="496">
        <v>5</v>
      </c>
      <c r="I39" s="496">
        <v>1</v>
      </c>
      <c r="J39" s="497">
        <v>0</v>
      </c>
    </row>
    <row r="40" spans="1:15" ht="18" customHeight="1">
      <c r="A40" s="391">
        <f t="shared" si="0"/>
        <v>34</v>
      </c>
      <c r="B40" s="392" t="str">
        <f t="shared" si="1"/>
        <v>60/0</v>
      </c>
      <c r="C40" s="400" t="s">
        <v>563</v>
      </c>
      <c r="D40" s="401">
        <v>1942</v>
      </c>
      <c r="E40" s="394">
        <v>4</v>
      </c>
      <c r="F40" s="396">
        <f t="shared" si="9"/>
        <v>1942</v>
      </c>
      <c r="G40" s="396"/>
      <c r="H40" s="496">
        <v>10</v>
      </c>
      <c r="I40" s="496">
        <v>1</v>
      </c>
      <c r="J40" s="497">
        <v>0</v>
      </c>
    </row>
    <row r="41" spans="1:15" ht="18" customHeight="1">
      <c r="A41" s="391">
        <f t="shared" si="0"/>
        <v>35</v>
      </c>
      <c r="B41" s="392" t="str">
        <f t="shared" si="1"/>
        <v>61/0</v>
      </c>
      <c r="C41" s="400" t="s">
        <v>608</v>
      </c>
      <c r="D41" s="401">
        <v>358.1</v>
      </c>
      <c r="E41" s="394">
        <v>0</v>
      </c>
      <c r="F41" s="395"/>
      <c r="G41" s="396">
        <f t="shared" ref="G41:G43" si="10">D41</f>
        <v>358.1</v>
      </c>
      <c r="H41" s="496">
        <v>1</v>
      </c>
      <c r="I41" s="494">
        <v>0</v>
      </c>
      <c r="J41" s="495">
        <v>0</v>
      </c>
    </row>
    <row r="42" spans="1:15" ht="18" customHeight="1">
      <c r="A42" s="391">
        <f t="shared" si="0"/>
        <v>36</v>
      </c>
      <c r="B42" s="392" t="str">
        <f t="shared" si="1"/>
        <v>62/0</v>
      </c>
      <c r="C42" s="400" t="s">
        <v>609</v>
      </c>
      <c r="D42" s="401">
        <v>278.7</v>
      </c>
      <c r="E42" s="394">
        <v>0</v>
      </c>
      <c r="F42" s="395"/>
      <c r="G42" s="396">
        <f t="shared" si="10"/>
        <v>278.7</v>
      </c>
      <c r="H42" s="494">
        <v>0</v>
      </c>
      <c r="I42" s="496">
        <v>1</v>
      </c>
      <c r="J42" s="495">
        <v>0</v>
      </c>
    </row>
    <row r="43" spans="1:15" ht="18" customHeight="1">
      <c r="A43" s="391">
        <f t="shared" si="0"/>
        <v>37</v>
      </c>
      <c r="B43" s="392" t="str">
        <f t="shared" si="1"/>
        <v>63/0</v>
      </c>
      <c r="C43" s="400" t="s">
        <v>610</v>
      </c>
      <c r="D43" s="401">
        <v>135</v>
      </c>
      <c r="E43" s="394">
        <v>0</v>
      </c>
      <c r="F43" s="395"/>
      <c r="G43" s="396">
        <f t="shared" si="10"/>
        <v>135</v>
      </c>
      <c r="H43" s="494">
        <v>0</v>
      </c>
      <c r="I43" s="496">
        <v>1</v>
      </c>
      <c r="J43" s="495">
        <v>0</v>
      </c>
    </row>
    <row r="44" spans="1:15" s="405" customFormat="1" ht="15" thickBot="1">
      <c r="A44" s="798" t="s">
        <v>58</v>
      </c>
      <c r="B44" s="799"/>
      <c r="C44" s="799"/>
      <c r="D44" s="402">
        <f>SUM(D5:D43)</f>
        <v>47837.805</v>
      </c>
      <c r="E44" s="403">
        <f>SUM(E5:E43)</f>
        <v>88</v>
      </c>
      <c r="F44" s="404">
        <f>SUM(F5:F43)/1000</f>
        <v>43.429580000000001</v>
      </c>
      <c r="G44" s="404">
        <f>SUM(G5:G43)/1000</f>
        <v>4.4082249999999998</v>
      </c>
      <c r="H44" s="498">
        <f>SUM(H5:H43)</f>
        <v>122</v>
      </c>
      <c r="I44" s="498">
        <f>SUM(I5:I43)</f>
        <v>76</v>
      </c>
      <c r="J44" s="499">
        <f>SUM(J5:J43)</f>
        <v>7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view="pageBreakPreview" topLeftCell="A4" zoomScale="60" zoomScaleNormal="80" workbookViewId="0">
      <selection activeCell="F23" sqref="F23"/>
    </sheetView>
  </sheetViews>
  <sheetFormatPr defaultColWidth="9.21875" defaultRowHeight="14.4"/>
  <cols>
    <col min="1" max="1" width="19.88671875" style="314" customWidth="1"/>
    <col min="2" max="2" width="14.88671875" style="314" customWidth="1"/>
    <col min="3" max="3" width="15.109375" style="314" customWidth="1"/>
    <col min="4" max="4" width="57" style="303" customWidth="1"/>
    <col min="5" max="5" width="16.21875" style="303" customWidth="1"/>
    <col min="6" max="6" width="16.21875" style="315" customWidth="1"/>
    <col min="7" max="7" width="19.33203125" style="316" customWidth="1"/>
    <col min="8" max="8" width="16.21875" style="317" customWidth="1"/>
    <col min="9" max="9" width="16.21875" style="318" customWidth="1"/>
    <col min="10" max="10" width="30.5546875" style="303" customWidth="1"/>
    <col min="11" max="256" width="9.21875" style="303"/>
    <col min="257" max="257" width="19.88671875" style="303" customWidth="1"/>
    <col min="258" max="258" width="14.88671875" style="303" customWidth="1"/>
    <col min="259" max="259" width="15.109375" style="303" customWidth="1"/>
    <col min="260" max="260" width="57" style="303" customWidth="1"/>
    <col min="261" max="265" width="16.21875" style="303" customWidth="1"/>
    <col min="266" max="266" width="30.5546875" style="303" customWidth="1"/>
    <col min="267" max="512" width="9.21875" style="303"/>
    <col min="513" max="513" width="19.88671875" style="303" customWidth="1"/>
    <col min="514" max="514" width="14.88671875" style="303" customWidth="1"/>
    <col min="515" max="515" width="15.109375" style="303" customWidth="1"/>
    <col min="516" max="516" width="57" style="303" customWidth="1"/>
    <col min="517" max="521" width="16.21875" style="303" customWidth="1"/>
    <col min="522" max="522" width="30.5546875" style="303" customWidth="1"/>
    <col min="523" max="768" width="9.21875" style="303"/>
    <col min="769" max="769" width="19.88671875" style="303" customWidth="1"/>
    <col min="770" max="770" width="14.88671875" style="303" customWidth="1"/>
    <col min="771" max="771" width="15.109375" style="303" customWidth="1"/>
    <col min="772" max="772" width="57" style="303" customWidth="1"/>
    <col min="773" max="777" width="16.21875" style="303" customWidth="1"/>
    <col min="778" max="778" width="30.5546875" style="303" customWidth="1"/>
    <col min="779" max="1024" width="9.21875" style="303"/>
    <col min="1025" max="1025" width="19.88671875" style="303" customWidth="1"/>
    <col min="1026" max="1026" width="14.88671875" style="303" customWidth="1"/>
    <col min="1027" max="1027" width="15.109375" style="303" customWidth="1"/>
    <col min="1028" max="1028" width="57" style="303" customWidth="1"/>
    <col min="1029" max="1033" width="16.21875" style="303" customWidth="1"/>
    <col min="1034" max="1034" width="30.5546875" style="303" customWidth="1"/>
    <col min="1035" max="1280" width="9.21875" style="303"/>
    <col min="1281" max="1281" width="19.88671875" style="303" customWidth="1"/>
    <col min="1282" max="1282" width="14.88671875" style="303" customWidth="1"/>
    <col min="1283" max="1283" width="15.109375" style="303" customWidth="1"/>
    <col min="1284" max="1284" width="57" style="303" customWidth="1"/>
    <col min="1285" max="1289" width="16.21875" style="303" customWidth="1"/>
    <col min="1290" max="1290" width="30.5546875" style="303" customWidth="1"/>
    <col min="1291" max="1536" width="9.21875" style="303"/>
    <col min="1537" max="1537" width="19.88671875" style="303" customWidth="1"/>
    <col min="1538" max="1538" width="14.88671875" style="303" customWidth="1"/>
    <col min="1539" max="1539" width="15.109375" style="303" customWidth="1"/>
    <col min="1540" max="1540" width="57" style="303" customWidth="1"/>
    <col min="1541" max="1545" width="16.21875" style="303" customWidth="1"/>
    <col min="1546" max="1546" width="30.5546875" style="303" customWidth="1"/>
    <col min="1547" max="1792" width="9.21875" style="303"/>
    <col min="1793" max="1793" width="19.88671875" style="303" customWidth="1"/>
    <col min="1794" max="1794" width="14.88671875" style="303" customWidth="1"/>
    <col min="1795" max="1795" width="15.109375" style="303" customWidth="1"/>
    <col min="1796" max="1796" width="57" style="303" customWidth="1"/>
    <col min="1797" max="1801" width="16.21875" style="303" customWidth="1"/>
    <col min="1802" max="1802" width="30.5546875" style="303" customWidth="1"/>
    <col min="1803" max="2048" width="9.21875" style="303"/>
    <col min="2049" max="2049" width="19.88671875" style="303" customWidth="1"/>
    <col min="2050" max="2050" width="14.88671875" style="303" customWidth="1"/>
    <col min="2051" max="2051" width="15.109375" style="303" customWidth="1"/>
    <col min="2052" max="2052" width="57" style="303" customWidth="1"/>
    <col min="2053" max="2057" width="16.21875" style="303" customWidth="1"/>
    <col min="2058" max="2058" width="30.5546875" style="303" customWidth="1"/>
    <col min="2059" max="2304" width="9.21875" style="303"/>
    <col min="2305" max="2305" width="19.88671875" style="303" customWidth="1"/>
    <col min="2306" max="2306" width="14.88671875" style="303" customWidth="1"/>
    <col min="2307" max="2307" width="15.109375" style="303" customWidth="1"/>
    <col min="2308" max="2308" width="57" style="303" customWidth="1"/>
    <col min="2309" max="2313" width="16.21875" style="303" customWidth="1"/>
    <col min="2314" max="2314" width="30.5546875" style="303" customWidth="1"/>
    <col min="2315" max="2560" width="9.21875" style="303"/>
    <col min="2561" max="2561" width="19.88671875" style="303" customWidth="1"/>
    <col min="2562" max="2562" width="14.88671875" style="303" customWidth="1"/>
    <col min="2563" max="2563" width="15.109375" style="303" customWidth="1"/>
    <col min="2564" max="2564" width="57" style="303" customWidth="1"/>
    <col min="2565" max="2569" width="16.21875" style="303" customWidth="1"/>
    <col min="2570" max="2570" width="30.5546875" style="303" customWidth="1"/>
    <col min="2571" max="2816" width="9.21875" style="303"/>
    <col min="2817" max="2817" width="19.88671875" style="303" customWidth="1"/>
    <col min="2818" max="2818" width="14.88671875" style="303" customWidth="1"/>
    <col min="2819" max="2819" width="15.109375" style="303" customWidth="1"/>
    <col min="2820" max="2820" width="57" style="303" customWidth="1"/>
    <col min="2821" max="2825" width="16.21875" style="303" customWidth="1"/>
    <col min="2826" max="2826" width="30.5546875" style="303" customWidth="1"/>
    <col min="2827" max="3072" width="9.21875" style="303"/>
    <col min="3073" max="3073" width="19.88671875" style="303" customWidth="1"/>
    <col min="3074" max="3074" width="14.88671875" style="303" customWidth="1"/>
    <col min="3075" max="3075" width="15.109375" style="303" customWidth="1"/>
    <col min="3076" max="3076" width="57" style="303" customWidth="1"/>
    <col min="3077" max="3081" width="16.21875" style="303" customWidth="1"/>
    <col min="3082" max="3082" width="30.5546875" style="303" customWidth="1"/>
    <col min="3083" max="3328" width="9.21875" style="303"/>
    <col min="3329" max="3329" width="19.88671875" style="303" customWidth="1"/>
    <col min="3330" max="3330" width="14.88671875" style="303" customWidth="1"/>
    <col min="3331" max="3331" width="15.109375" style="303" customWidth="1"/>
    <col min="3332" max="3332" width="57" style="303" customWidth="1"/>
    <col min="3333" max="3337" width="16.21875" style="303" customWidth="1"/>
    <col min="3338" max="3338" width="30.5546875" style="303" customWidth="1"/>
    <col min="3339" max="3584" width="9.21875" style="303"/>
    <col min="3585" max="3585" width="19.88671875" style="303" customWidth="1"/>
    <col min="3586" max="3586" width="14.88671875" style="303" customWidth="1"/>
    <col min="3587" max="3587" width="15.109375" style="303" customWidth="1"/>
    <col min="3588" max="3588" width="57" style="303" customWidth="1"/>
    <col min="3589" max="3593" width="16.21875" style="303" customWidth="1"/>
    <col min="3594" max="3594" width="30.5546875" style="303" customWidth="1"/>
    <col min="3595" max="3840" width="9.21875" style="303"/>
    <col min="3841" max="3841" width="19.88671875" style="303" customWidth="1"/>
    <col min="3842" max="3842" width="14.88671875" style="303" customWidth="1"/>
    <col min="3843" max="3843" width="15.109375" style="303" customWidth="1"/>
    <col min="3844" max="3844" width="57" style="303" customWidth="1"/>
    <col min="3845" max="3849" width="16.21875" style="303" customWidth="1"/>
    <col min="3850" max="3850" width="30.5546875" style="303" customWidth="1"/>
    <col min="3851" max="4096" width="9.21875" style="303"/>
    <col min="4097" max="4097" width="19.88671875" style="303" customWidth="1"/>
    <col min="4098" max="4098" width="14.88671875" style="303" customWidth="1"/>
    <col min="4099" max="4099" width="15.109375" style="303" customWidth="1"/>
    <col min="4100" max="4100" width="57" style="303" customWidth="1"/>
    <col min="4101" max="4105" width="16.21875" style="303" customWidth="1"/>
    <col min="4106" max="4106" width="30.5546875" style="303" customWidth="1"/>
    <col min="4107" max="4352" width="9.21875" style="303"/>
    <col min="4353" max="4353" width="19.88671875" style="303" customWidth="1"/>
    <col min="4354" max="4354" width="14.88671875" style="303" customWidth="1"/>
    <col min="4355" max="4355" width="15.109375" style="303" customWidth="1"/>
    <col min="4356" max="4356" width="57" style="303" customWidth="1"/>
    <col min="4357" max="4361" width="16.21875" style="303" customWidth="1"/>
    <col min="4362" max="4362" width="30.5546875" style="303" customWidth="1"/>
    <col min="4363" max="4608" width="9.21875" style="303"/>
    <col min="4609" max="4609" width="19.88671875" style="303" customWidth="1"/>
    <col min="4610" max="4610" width="14.88671875" style="303" customWidth="1"/>
    <col min="4611" max="4611" width="15.109375" style="303" customWidth="1"/>
    <col min="4612" max="4612" width="57" style="303" customWidth="1"/>
    <col min="4613" max="4617" width="16.21875" style="303" customWidth="1"/>
    <col min="4618" max="4618" width="30.5546875" style="303" customWidth="1"/>
    <col min="4619" max="4864" width="9.21875" style="303"/>
    <col min="4865" max="4865" width="19.88671875" style="303" customWidth="1"/>
    <col min="4866" max="4866" width="14.88671875" style="303" customWidth="1"/>
    <col min="4867" max="4867" width="15.109375" style="303" customWidth="1"/>
    <col min="4868" max="4868" width="57" style="303" customWidth="1"/>
    <col min="4869" max="4873" width="16.21875" style="303" customWidth="1"/>
    <col min="4874" max="4874" width="30.5546875" style="303" customWidth="1"/>
    <col min="4875" max="5120" width="9.21875" style="303"/>
    <col min="5121" max="5121" width="19.88671875" style="303" customWidth="1"/>
    <col min="5122" max="5122" width="14.88671875" style="303" customWidth="1"/>
    <col min="5123" max="5123" width="15.109375" style="303" customWidth="1"/>
    <col min="5124" max="5124" width="57" style="303" customWidth="1"/>
    <col min="5125" max="5129" width="16.21875" style="303" customWidth="1"/>
    <col min="5130" max="5130" width="30.5546875" style="303" customWidth="1"/>
    <col min="5131" max="5376" width="9.21875" style="303"/>
    <col min="5377" max="5377" width="19.88671875" style="303" customWidth="1"/>
    <col min="5378" max="5378" width="14.88671875" style="303" customWidth="1"/>
    <col min="5379" max="5379" width="15.109375" style="303" customWidth="1"/>
    <col min="5380" max="5380" width="57" style="303" customWidth="1"/>
    <col min="5381" max="5385" width="16.21875" style="303" customWidth="1"/>
    <col min="5386" max="5386" width="30.5546875" style="303" customWidth="1"/>
    <col min="5387" max="5632" width="9.21875" style="303"/>
    <col min="5633" max="5633" width="19.88671875" style="303" customWidth="1"/>
    <col min="5634" max="5634" width="14.88671875" style="303" customWidth="1"/>
    <col min="5635" max="5635" width="15.109375" style="303" customWidth="1"/>
    <col min="5636" max="5636" width="57" style="303" customWidth="1"/>
    <col min="5637" max="5641" width="16.21875" style="303" customWidth="1"/>
    <col min="5642" max="5642" width="30.5546875" style="303" customWidth="1"/>
    <col min="5643" max="5888" width="9.21875" style="303"/>
    <col min="5889" max="5889" width="19.88671875" style="303" customWidth="1"/>
    <col min="5890" max="5890" width="14.88671875" style="303" customWidth="1"/>
    <col min="5891" max="5891" width="15.109375" style="303" customWidth="1"/>
    <col min="5892" max="5892" width="57" style="303" customWidth="1"/>
    <col min="5893" max="5897" width="16.21875" style="303" customWidth="1"/>
    <col min="5898" max="5898" width="30.5546875" style="303" customWidth="1"/>
    <col min="5899" max="6144" width="9.21875" style="303"/>
    <col min="6145" max="6145" width="19.88671875" style="303" customWidth="1"/>
    <col min="6146" max="6146" width="14.88671875" style="303" customWidth="1"/>
    <col min="6147" max="6147" width="15.109375" style="303" customWidth="1"/>
    <col min="6148" max="6148" width="57" style="303" customWidth="1"/>
    <col min="6149" max="6153" width="16.21875" style="303" customWidth="1"/>
    <col min="6154" max="6154" width="30.5546875" style="303" customWidth="1"/>
    <col min="6155" max="6400" width="9.21875" style="303"/>
    <col min="6401" max="6401" width="19.88671875" style="303" customWidth="1"/>
    <col min="6402" max="6402" width="14.88671875" style="303" customWidth="1"/>
    <col min="6403" max="6403" width="15.109375" style="303" customWidth="1"/>
    <col min="6404" max="6404" width="57" style="303" customWidth="1"/>
    <col min="6405" max="6409" width="16.21875" style="303" customWidth="1"/>
    <col min="6410" max="6410" width="30.5546875" style="303" customWidth="1"/>
    <col min="6411" max="6656" width="9.21875" style="303"/>
    <col min="6657" max="6657" width="19.88671875" style="303" customWidth="1"/>
    <col min="6658" max="6658" width="14.88671875" style="303" customWidth="1"/>
    <col min="6659" max="6659" width="15.109375" style="303" customWidth="1"/>
    <col min="6660" max="6660" width="57" style="303" customWidth="1"/>
    <col min="6661" max="6665" width="16.21875" style="303" customWidth="1"/>
    <col min="6666" max="6666" width="30.5546875" style="303" customWidth="1"/>
    <col min="6667" max="6912" width="9.21875" style="303"/>
    <col min="6913" max="6913" width="19.88671875" style="303" customWidth="1"/>
    <col min="6914" max="6914" width="14.88671875" style="303" customWidth="1"/>
    <col min="6915" max="6915" width="15.109375" style="303" customWidth="1"/>
    <col min="6916" max="6916" width="57" style="303" customWidth="1"/>
    <col min="6917" max="6921" width="16.21875" style="303" customWidth="1"/>
    <col min="6922" max="6922" width="30.5546875" style="303" customWidth="1"/>
    <col min="6923" max="7168" width="9.21875" style="303"/>
    <col min="7169" max="7169" width="19.88671875" style="303" customWidth="1"/>
    <col min="7170" max="7170" width="14.88671875" style="303" customWidth="1"/>
    <col min="7171" max="7171" width="15.109375" style="303" customWidth="1"/>
    <col min="7172" max="7172" width="57" style="303" customWidth="1"/>
    <col min="7173" max="7177" width="16.21875" style="303" customWidth="1"/>
    <col min="7178" max="7178" width="30.5546875" style="303" customWidth="1"/>
    <col min="7179" max="7424" width="9.21875" style="303"/>
    <col min="7425" max="7425" width="19.88671875" style="303" customWidth="1"/>
    <col min="7426" max="7426" width="14.88671875" style="303" customWidth="1"/>
    <col min="7427" max="7427" width="15.109375" style="303" customWidth="1"/>
    <col min="7428" max="7428" width="57" style="303" customWidth="1"/>
    <col min="7429" max="7433" width="16.21875" style="303" customWidth="1"/>
    <col min="7434" max="7434" width="30.5546875" style="303" customWidth="1"/>
    <col min="7435" max="7680" width="9.21875" style="303"/>
    <col min="7681" max="7681" width="19.88671875" style="303" customWidth="1"/>
    <col min="7682" max="7682" width="14.88671875" style="303" customWidth="1"/>
    <col min="7683" max="7683" width="15.109375" style="303" customWidth="1"/>
    <col min="7684" max="7684" width="57" style="303" customWidth="1"/>
    <col min="7685" max="7689" width="16.21875" style="303" customWidth="1"/>
    <col min="7690" max="7690" width="30.5546875" style="303" customWidth="1"/>
    <col min="7691" max="7936" width="9.21875" style="303"/>
    <col min="7937" max="7937" width="19.88671875" style="303" customWidth="1"/>
    <col min="7938" max="7938" width="14.88671875" style="303" customWidth="1"/>
    <col min="7939" max="7939" width="15.109375" style="303" customWidth="1"/>
    <col min="7940" max="7940" width="57" style="303" customWidth="1"/>
    <col min="7941" max="7945" width="16.21875" style="303" customWidth="1"/>
    <col min="7946" max="7946" width="30.5546875" style="303" customWidth="1"/>
    <col min="7947" max="8192" width="9.21875" style="303"/>
    <col min="8193" max="8193" width="19.88671875" style="303" customWidth="1"/>
    <col min="8194" max="8194" width="14.88671875" style="303" customWidth="1"/>
    <col min="8195" max="8195" width="15.109375" style="303" customWidth="1"/>
    <col min="8196" max="8196" width="57" style="303" customWidth="1"/>
    <col min="8197" max="8201" width="16.21875" style="303" customWidth="1"/>
    <col min="8202" max="8202" width="30.5546875" style="303" customWidth="1"/>
    <col min="8203" max="8448" width="9.21875" style="303"/>
    <col min="8449" max="8449" width="19.88671875" style="303" customWidth="1"/>
    <col min="8450" max="8450" width="14.88671875" style="303" customWidth="1"/>
    <col min="8451" max="8451" width="15.109375" style="303" customWidth="1"/>
    <col min="8452" max="8452" width="57" style="303" customWidth="1"/>
    <col min="8453" max="8457" width="16.21875" style="303" customWidth="1"/>
    <col min="8458" max="8458" width="30.5546875" style="303" customWidth="1"/>
    <col min="8459" max="8704" width="9.21875" style="303"/>
    <col min="8705" max="8705" width="19.88671875" style="303" customWidth="1"/>
    <col min="8706" max="8706" width="14.88671875" style="303" customWidth="1"/>
    <col min="8707" max="8707" width="15.109375" style="303" customWidth="1"/>
    <col min="8708" max="8708" width="57" style="303" customWidth="1"/>
    <col min="8709" max="8713" width="16.21875" style="303" customWidth="1"/>
    <col min="8714" max="8714" width="30.5546875" style="303" customWidth="1"/>
    <col min="8715" max="8960" width="9.21875" style="303"/>
    <col min="8961" max="8961" width="19.88671875" style="303" customWidth="1"/>
    <col min="8962" max="8962" width="14.88671875" style="303" customWidth="1"/>
    <col min="8963" max="8963" width="15.109375" style="303" customWidth="1"/>
    <col min="8964" max="8964" width="57" style="303" customWidth="1"/>
    <col min="8965" max="8969" width="16.21875" style="303" customWidth="1"/>
    <col min="8970" max="8970" width="30.5546875" style="303" customWidth="1"/>
    <col min="8971" max="9216" width="9.21875" style="303"/>
    <col min="9217" max="9217" width="19.88671875" style="303" customWidth="1"/>
    <col min="9218" max="9218" width="14.88671875" style="303" customWidth="1"/>
    <col min="9219" max="9219" width="15.109375" style="303" customWidth="1"/>
    <col min="9220" max="9220" width="57" style="303" customWidth="1"/>
    <col min="9221" max="9225" width="16.21875" style="303" customWidth="1"/>
    <col min="9226" max="9226" width="30.5546875" style="303" customWidth="1"/>
    <col min="9227" max="9472" width="9.21875" style="303"/>
    <col min="9473" max="9473" width="19.88671875" style="303" customWidth="1"/>
    <col min="9474" max="9474" width="14.88671875" style="303" customWidth="1"/>
    <col min="9475" max="9475" width="15.109375" style="303" customWidth="1"/>
    <col min="9476" max="9476" width="57" style="303" customWidth="1"/>
    <col min="9477" max="9481" width="16.21875" style="303" customWidth="1"/>
    <col min="9482" max="9482" width="30.5546875" style="303" customWidth="1"/>
    <col min="9483" max="9728" width="9.21875" style="303"/>
    <col min="9729" max="9729" width="19.88671875" style="303" customWidth="1"/>
    <col min="9730" max="9730" width="14.88671875" style="303" customWidth="1"/>
    <col min="9731" max="9731" width="15.109375" style="303" customWidth="1"/>
    <col min="9732" max="9732" width="57" style="303" customWidth="1"/>
    <col min="9733" max="9737" width="16.21875" style="303" customWidth="1"/>
    <col min="9738" max="9738" width="30.5546875" style="303" customWidth="1"/>
    <col min="9739" max="9984" width="9.21875" style="303"/>
    <col min="9985" max="9985" width="19.88671875" style="303" customWidth="1"/>
    <col min="9986" max="9986" width="14.88671875" style="303" customWidth="1"/>
    <col min="9987" max="9987" width="15.109375" style="303" customWidth="1"/>
    <col min="9988" max="9988" width="57" style="303" customWidth="1"/>
    <col min="9989" max="9993" width="16.21875" style="303" customWidth="1"/>
    <col min="9994" max="9994" width="30.5546875" style="303" customWidth="1"/>
    <col min="9995" max="10240" width="9.21875" style="303"/>
    <col min="10241" max="10241" width="19.88671875" style="303" customWidth="1"/>
    <col min="10242" max="10242" width="14.88671875" style="303" customWidth="1"/>
    <col min="10243" max="10243" width="15.109375" style="303" customWidth="1"/>
    <col min="10244" max="10244" width="57" style="303" customWidth="1"/>
    <col min="10245" max="10249" width="16.21875" style="303" customWidth="1"/>
    <col min="10250" max="10250" width="30.5546875" style="303" customWidth="1"/>
    <col min="10251" max="10496" width="9.21875" style="303"/>
    <col min="10497" max="10497" width="19.88671875" style="303" customWidth="1"/>
    <col min="10498" max="10498" width="14.88671875" style="303" customWidth="1"/>
    <col min="10499" max="10499" width="15.109375" style="303" customWidth="1"/>
    <col min="10500" max="10500" width="57" style="303" customWidth="1"/>
    <col min="10501" max="10505" width="16.21875" style="303" customWidth="1"/>
    <col min="10506" max="10506" width="30.5546875" style="303" customWidth="1"/>
    <col min="10507" max="10752" width="9.21875" style="303"/>
    <col min="10753" max="10753" width="19.88671875" style="303" customWidth="1"/>
    <col min="10754" max="10754" width="14.88671875" style="303" customWidth="1"/>
    <col min="10755" max="10755" width="15.109375" style="303" customWidth="1"/>
    <col min="10756" max="10756" width="57" style="303" customWidth="1"/>
    <col min="10757" max="10761" width="16.21875" style="303" customWidth="1"/>
    <col min="10762" max="10762" width="30.5546875" style="303" customWidth="1"/>
    <col min="10763" max="11008" width="9.21875" style="303"/>
    <col min="11009" max="11009" width="19.88671875" style="303" customWidth="1"/>
    <col min="11010" max="11010" width="14.88671875" style="303" customWidth="1"/>
    <col min="11011" max="11011" width="15.109375" style="303" customWidth="1"/>
    <col min="11012" max="11012" width="57" style="303" customWidth="1"/>
    <col min="11013" max="11017" width="16.21875" style="303" customWidth="1"/>
    <col min="11018" max="11018" width="30.5546875" style="303" customWidth="1"/>
    <col min="11019" max="11264" width="9.21875" style="303"/>
    <col min="11265" max="11265" width="19.88671875" style="303" customWidth="1"/>
    <col min="11266" max="11266" width="14.88671875" style="303" customWidth="1"/>
    <col min="11267" max="11267" width="15.109375" style="303" customWidth="1"/>
    <col min="11268" max="11268" width="57" style="303" customWidth="1"/>
    <col min="11269" max="11273" width="16.21875" style="303" customWidth="1"/>
    <col min="11274" max="11274" width="30.5546875" style="303" customWidth="1"/>
    <col min="11275" max="11520" width="9.21875" style="303"/>
    <col min="11521" max="11521" width="19.88671875" style="303" customWidth="1"/>
    <col min="11522" max="11522" width="14.88671875" style="303" customWidth="1"/>
    <col min="11523" max="11523" width="15.109375" style="303" customWidth="1"/>
    <col min="11524" max="11524" width="57" style="303" customWidth="1"/>
    <col min="11525" max="11529" width="16.21875" style="303" customWidth="1"/>
    <col min="11530" max="11530" width="30.5546875" style="303" customWidth="1"/>
    <col min="11531" max="11776" width="9.21875" style="303"/>
    <col min="11777" max="11777" width="19.88671875" style="303" customWidth="1"/>
    <col min="11778" max="11778" width="14.88671875" style="303" customWidth="1"/>
    <col min="11779" max="11779" width="15.109375" style="303" customWidth="1"/>
    <col min="11780" max="11780" width="57" style="303" customWidth="1"/>
    <col min="11781" max="11785" width="16.21875" style="303" customWidth="1"/>
    <col min="11786" max="11786" width="30.5546875" style="303" customWidth="1"/>
    <col min="11787" max="12032" width="9.21875" style="303"/>
    <col min="12033" max="12033" width="19.88671875" style="303" customWidth="1"/>
    <col min="12034" max="12034" width="14.88671875" style="303" customWidth="1"/>
    <col min="12035" max="12035" width="15.109375" style="303" customWidth="1"/>
    <col min="12036" max="12036" width="57" style="303" customWidth="1"/>
    <col min="12037" max="12041" width="16.21875" style="303" customWidth="1"/>
    <col min="12042" max="12042" width="30.5546875" style="303" customWidth="1"/>
    <col min="12043" max="12288" width="9.21875" style="303"/>
    <col min="12289" max="12289" width="19.88671875" style="303" customWidth="1"/>
    <col min="12290" max="12290" width="14.88671875" style="303" customWidth="1"/>
    <col min="12291" max="12291" width="15.109375" style="303" customWidth="1"/>
    <col min="12292" max="12292" width="57" style="303" customWidth="1"/>
    <col min="12293" max="12297" width="16.21875" style="303" customWidth="1"/>
    <col min="12298" max="12298" width="30.5546875" style="303" customWidth="1"/>
    <col min="12299" max="12544" width="9.21875" style="303"/>
    <col min="12545" max="12545" width="19.88671875" style="303" customWidth="1"/>
    <col min="12546" max="12546" width="14.88671875" style="303" customWidth="1"/>
    <col min="12547" max="12547" width="15.109375" style="303" customWidth="1"/>
    <col min="12548" max="12548" width="57" style="303" customWidth="1"/>
    <col min="12549" max="12553" width="16.21875" style="303" customWidth="1"/>
    <col min="12554" max="12554" width="30.5546875" style="303" customWidth="1"/>
    <col min="12555" max="12800" width="9.21875" style="303"/>
    <col min="12801" max="12801" width="19.88671875" style="303" customWidth="1"/>
    <col min="12802" max="12802" width="14.88671875" style="303" customWidth="1"/>
    <col min="12803" max="12803" width="15.109375" style="303" customWidth="1"/>
    <col min="12804" max="12804" width="57" style="303" customWidth="1"/>
    <col min="12805" max="12809" width="16.21875" style="303" customWidth="1"/>
    <col min="12810" max="12810" width="30.5546875" style="303" customWidth="1"/>
    <col min="12811" max="13056" width="9.21875" style="303"/>
    <col min="13057" max="13057" width="19.88671875" style="303" customWidth="1"/>
    <col min="13058" max="13058" width="14.88671875" style="303" customWidth="1"/>
    <col min="13059" max="13059" width="15.109375" style="303" customWidth="1"/>
    <col min="13060" max="13060" width="57" style="303" customWidth="1"/>
    <col min="13061" max="13065" width="16.21875" style="303" customWidth="1"/>
    <col min="13066" max="13066" width="30.5546875" style="303" customWidth="1"/>
    <col min="13067" max="13312" width="9.21875" style="303"/>
    <col min="13313" max="13313" width="19.88671875" style="303" customWidth="1"/>
    <col min="13314" max="13314" width="14.88671875" style="303" customWidth="1"/>
    <col min="13315" max="13315" width="15.109375" style="303" customWidth="1"/>
    <col min="13316" max="13316" width="57" style="303" customWidth="1"/>
    <col min="13317" max="13321" width="16.21875" style="303" customWidth="1"/>
    <col min="13322" max="13322" width="30.5546875" style="303" customWidth="1"/>
    <col min="13323" max="13568" width="9.21875" style="303"/>
    <col min="13569" max="13569" width="19.88671875" style="303" customWidth="1"/>
    <col min="13570" max="13570" width="14.88671875" style="303" customWidth="1"/>
    <col min="13571" max="13571" width="15.109375" style="303" customWidth="1"/>
    <col min="13572" max="13572" width="57" style="303" customWidth="1"/>
    <col min="13573" max="13577" width="16.21875" style="303" customWidth="1"/>
    <col min="13578" max="13578" width="30.5546875" style="303" customWidth="1"/>
    <col min="13579" max="13824" width="9.21875" style="303"/>
    <col min="13825" max="13825" width="19.88671875" style="303" customWidth="1"/>
    <col min="13826" max="13826" width="14.88671875" style="303" customWidth="1"/>
    <col min="13827" max="13827" width="15.109375" style="303" customWidth="1"/>
    <col min="13828" max="13828" width="57" style="303" customWidth="1"/>
    <col min="13829" max="13833" width="16.21875" style="303" customWidth="1"/>
    <col min="13834" max="13834" width="30.5546875" style="303" customWidth="1"/>
    <col min="13835" max="14080" width="9.21875" style="303"/>
    <col min="14081" max="14081" width="19.88671875" style="303" customWidth="1"/>
    <col min="14082" max="14082" width="14.88671875" style="303" customWidth="1"/>
    <col min="14083" max="14083" width="15.109375" style="303" customWidth="1"/>
    <col min="14084" max="14084" width="57" style="303" customWidth="1"/>
    <col min="14085" max="14089" width="16.21875" style="303" customWidth="1"/>
    <col min="14090" max="14090" width="30.5546875" style="303" customWidth="1"/>
    <col min="14091" max="14336" width="9.21875" style="303"/>
    <col min="14337" max="14337" width="19.88671875" style="303" customWidth="1"/>
    <col min="14338" max="14338" width="14.88671875" style="303" customWidth="1"/>
    <col min="14339" max="14339" width="15.109375" style="303" customWidth="1"/>
    <col min="14340" max="14340" width="57" style="303" customWidth="1"/>
    <col min="14341" max="14345" width="16.21875" style="303" customWidth="1"/>
    <col min="14346" max="14346" width="30.5546875" style="303" customWidth="1"/>
    <col min="14347" max="14592" width="9.21875" style="303"/>
    <col min="14593" max="14593" width="19.88671875" style="303" customWidth="1"/>
    <col min="14594" max="14594" width="14.88671875" style="303" customWidth="1"/>
    <col min="14595" max="14595" width="15.109375" style="303" customWidth="1"/>
    <col min="14596" max="14596" width="57" style="303" customWidth="1"/>
    <col min="14597" max="14601" width="16.21875" style="303" customWidth="1"/>
    <col min="14602" max="14602" width="30.5546875" style="303" customWidth="1"/>
    <col min="14603" max="14848" width="9.21875" style="303"/>
    <col min="14849" max="14849" width="19.88671875" style="303" customWidth="1"/>
    <col min="14850" max="14850" width="14.88671875" style="303" customWidth="1"/>
    <col min="14851" max="14851" width="15.109375" style="303" customWidth="1"/>
    <col min="14852" max="14852" width="57" style="303" customWidth="1"/>
    <col min="14853" max="14857" width="16.21875" style="303" customWidth="1"/>
    <col min="14858" max="14858" width="30.5546875" style="303" customWidth="1"/>
    <col min="14859" max="15104" width="9.21875" style="303"/>
    <col min="15105" max="15105" width="19.88671875" style="303" customWidth="1"/>
    <col min="15106" max="15106" width="14.88671875" style="303" customWidth="1"/>
    <col min="15107" max="15107" width="15.109375" style="303" customWidth="1"/>
    <col min="15108" max="15108" width="57" style="303" customWidth="1"/>
    <col min="15109" max="15113" width="16.21875" style="303" customWidth="1"/>
    <col min="15114" max="15114" width="30.5546875" style="303" customWidth="1"/>
    <col min="15115" max="15360" width="9.21875" style="303"/>
    <col min="15361" max="15361" width="19.88671875" style="303" customWidth="1"/>
    <col min="15362" max="15362" width="14.88671875" style="303" customWidth="1"/>
    <col min="15363" max="15363" width="15.109375" style="303" customWidth="1"/>
    <col min="15364" max="15364" width="57" style="303" customWidth="1"/>
    <col min="15365" max="15369" width="16.21875" style="303" customWidth="1"/>
    <col min="15370" max="15370" width="30.5546875" style="303" customWidth="1"/>
    <col min="15371" max="15616" width="9.21875" style="303"/>
    <col min="15617" max="15617" width="19.88671875" style="303" customWidth="1"/>
    <col min="15618" max="15618" width="14.88671875" style="303" customWidth="1"/>
    <col min="15619" max="15619" width="15.109375" style="303" customWidth="1"/>
    <col min="15620" max="15620" width="57" style="303" customWidth="1"/>
    <col min="15621" max="15625" width="16.21875" style="303" customWidth="1"/>
    <col min="15626" max="15626" width="30.5546875" style="303" customWidth="1"/>
    <col min="15627" max="15872" width="9.21875" style="303"/>
    <col min="15873" max="15873" width="19.88671875" style="303" customWidth="1"/>
    <col min="15874" max="15874" width="14.88671875" style="303" customWidth="1"/>
    <col min="15875" max="15875" width="15.109375" style="303" customWidth="1"/>
    <col min="15876" max="15876" width="57" style="303" customWidth="1"/>
    <col min="15877" max="15881" width="16.21875" style="303" customWidth="1"/>
    <col min="15882" max="15882" width="30.5546875" style="303" customWidth="1"/>
    <col min="15883" max="16128" width="9.21875" style="303"/>
    <col min="16129" max="16129" width="19.88671875" style="303" customWidth="1"/>
    <col min="16130" max="16130" width="14.88671875" style="303" customWidth="1"/>
    <col min="16131" max="16131" width="15.109375" style="303" customWidth="1"/>
    <col min="16132" max="16132" width="57" style="303" customWidth="1"/>
    <col min="16133" max="16137" width="16.21875" style="303" customWidth="1"/>
    <col min="16138" max="16138" width="30.5546875" style="303" customWidth="1"/>
    <col min="16139" max="16384" width="9.21875" style="303"/>
  </cols>
  <sheetData>
    <row r="1" spans="1:10" s="294" customFormat="1" ht="18">
      <c r="A1" s="801" t="s">
        <v>522</v>
      </c>
      <c r="B1" s="802"/>
      <c r="C1" s="802"/>
      <c r="D1" s="290"/>
      <c r="E1" s="290"/>
      <c r="F1" s="289"/>
      <c r="G1" s="291"/>
      <c r="H1" s="289"/>
      <c r="I1" s="292"/>
      <c r="J1" s="293"/>
    </row>
    <row r="2" spans="1:10" s="294" customFormat="1" ht="18">
      <c r="A2" s="803" t="str">
        <f>[19]Transmittal!B11</f>
        <v>765kV D/c  Koppal II (PS)-Raichur (Part-1) transmission line project</v>
      </c>
      <c r="B2" s="804"/>
      <c r="C2" s="804"/>
      <c r="D2" s="804"/>
      <c r="E2" s="804"/>
      <c r="F2" s="804"/>
      <c r="G2" s="805"/>
      <c r="H2" s="295"/>
      <c r="I2" s="296"/>
      <c r="J2" s="297"/>
    </row>
    <row r="3" spans="1:10">
      <c r="A3" s="298"/>
      <c r="B3" s="299"/>
      <c r="C3" s="299"/>
      <c r="D3" s="299"/>
      <c r="E3" s="299"/>
      <c r="F3" s="299"/>
      <c r="G3" s="300"/>
      <c r="H3" s="299"/>
      <c r="I3" s="301"/>
      <c r="J3" s="302"/>
    </row>
    <row r="4" spans="1:10" ht="15" thickBot="1">
      <c r="A4" s="298"/>
      <c r="B4" s="299"/>
      <c r="C4" s="299"/>
      <c r="D4" s="299"/>
      <c r="E4" s="299"/>
      <c r="F4" s="299"/>
      <c r="G4" s="300"/>
      <c r="H4" s="299"/>
      <c r="I4" s="301"/>
      <c r="J4" s="302"/>
    </row>
    <row r="5" spans="1:10" s="304" customFormat="1" ht="18">
      <c r="A5" s="327" t="s">
        <v>523</v>
      </c>
      <c r="B5" s="328" t="s">
        <v>524</v>
      </c>
      <c r="C5" s="328" t="s">
        <v>525</v>
      </c>
      <c r="D5" s="328" t="s">
        <v>526</v>
      </c>
      <c r="E5" s="328" t="s">
        <v>527</v>
      </c>
      <c r="F5" s="329" t="s">
        <v>528</v>
      </c>
      <c r="G5" s="329" t="s">
        <v>529</v>
      </c>
      <c r="H5" s="330" t="s">
        <v>530</v>
      </c>
      <c r="I5" s="328" t="s">
        <v>11</v>
      </c>
      <c r="J5" s="331" t="s">
        <v>113</v>
      </c>
    </row>
    <row r="6" spans="1:10" s="309" customFormat="1" ht="18">
      <c r="A6" s="305" t="s">
        <v>531</v>
      </c>
      <c r="B6" s="306">
        <v>6</v>
      </c>
      <c r="C6" s="306">
        <v>3</v>
      </c>
      <c r="D6" s="306">
        <v>0</v>
      </c>
      <c r="E6" s="306">
        <v>0</v>
      </c>
      <c r="F6" s="306">
        <v>4</v>
      </c>
      <c r="G6" s="307">
        <v>1</v>
      </c>
      <c r="H6" s="306">
        <v>0</v>
      </c>
      <c r="I6" s="308">
        <f>SUM(B6:H6)</f>
        <v>14</v>
      </c>
      <c r="J6" s="332"/>
    </row>
    <row r="7" spans="1:10" s="309" customFormat="1" ht="36">
      <c r="A7" s="305" t="s">
        <v>532</v>
      </c>
      <c r="B7" s="306">
        <v>0</v>
      </c>
      <c r="C7" s="306">
        <v>0</v>
      </c>
      <c r="D7" s="306">
        <v>0</v>
      </c>
      <c r="E7" s="306">
        <v>0</v>
      </c>
      <c r="F7" s="306">
        <v>0</v>
      </c>
      <c r="G7" s="306">
        <v>0</v>
      </c>
      <c r="H7" s="306">
        <v>0</v>
      </c>
      <c r="I7" s="308">
        <f>SUM(B7:H7)</f>
        <v>0</v>
      </c>
      <c r="J7" s="333"/>
    </row>
    <row r="8" spans="1:10" s="309" customFormat="1" ht="36">
      <c r="A8" s="305" t="s">
        <v>533</v>
      </c>
      <c r="B8" s="306">
        <v>0</v>
      </c>
      <c r="C8" s="306">
        <v>0</v>
      </c>
      <c r="D8" s="306">
        <v>0</v>
      </c>
      <c r="E8" s="306">
        <v>0</v>
      </c>
      <c r="F8" s="306">
        <v>0</v>
      </c>
      <c r="G8" s="306">
        <v>0</v>
      </c>
      <c r="H8" s="306">
        <v>0</v>
      </c>
      <c r="I8" s="308">
        <f>SUM(B8:H8)</f>
        <v>0</v>
      </c>
      <c r="J8" s="333"/>
    </row>
    <row r="9" spans="1:10" s="309" customFormat="1" ht="36.6" thickBot="1">
      <c r="A9" s="334" t="s">
        <v>534</v>
      </c>
      <c r="B9" s="335">
        <v>0</v>
      </c>
      <c r="C9" s="335">
        <v>0</v>
      </c>
      <c r="D9" s="335">
        <f t="shared" ref="D9:I9" si="0">D6-D8</f>
        <v>0</v>
      </c>
      <c r="E9" s="335">
        <f>E6-E8</f>
        <v>0</v>
      </c>
      <c r="F9" s="335">
        <f t="shared" si="0"/>
        <v>4</v>
      </c>
      <c r="G9" s="335">
        <v>0</v>
      </c>
      <c r="H9" s="335">
        <f t="shared" si="0"/>
        <v>0</v>
      </c>
      <c r="I9" s="336">
        <f t="shared" si="0"/>
        <v>14</v>
      </c>
      <c r="J9" s="337"/>
    </row>
    <row r="10" spans="1:10" s="309" customFormat="1" ht="18.600000000000001" thickBot="1">
      <c r="A10" s="325"/>
      <c r="B10" s="326"/>
      <c r="C10" s="326"/>
      <c r="D10" s="326"/>
      <c r="E10" s="326"/>
      <c r="F10" s="326"/>
      <c r="G10" s="322"/>
      <c r="H10" s="322"/>
      <c r="I10" s="323"/>
      <c r="J10" s="324"/>
    </row>
    <row r="11" spans="1:10" ht="29.55" customHeight="1" thickBot="1">
      <c r="A11" s="806" t="s">
        <v>535</v>
      </c>
      <c r="B11" s="807"/>
      <c r="C11" s="807"/>
      <c r="D11" s="807"/>
      <c r="E11" s="807"/>
      <c r="F11" s="807"/>
      <c r="G11" s="807"/>
      <c r="H11" s="807"/>
      <c r="I11" s="808"/>
      <c r="J11" s="319"/>
    </row>
    <row r="12" spans="1:10" s="309" customFormat="1" ht="54">
      <c r="A12" s="508" t="s">
        <v>438</v>
      </c>
      <c r="B12" s="509" t="s">
        <v>536</v>
      </c>
      <c r="C12" s="509" t="s">
        <v>537</v>
      </c>
      <c r="D12" s="509" t="s">
        <v>538</v>
      </c>
      <c r="E12" s="509" t="s">
        <v>539</v>
      </c>
      <c r="F12" s="509" t="s">
        <v>612</v>
      </c>
      <c r="G12" s="509" t="s">
        <v>613</v>
      </c>
      <c r="H12" s="510" t="s">
        <v>614</v>
      </c>
      <c r="I12" s="510" t="s">
        <v>113</v>
      </c>
      <c r="J12" s="320"/>
    </row>
    <row r="13" spans="1:10" s="311" customFormat="1" ht="24.6" customHeight="1">
      <c r="A13" s="338">
        <v>1</v>
      </c>
      <c r="B13" s="339" t="s">
        <v>121</v>
      </c>
      <c r="C13" s="340" t="s">
        <v>122</v>
      </c>
      <c r="D13" s="310" t="s">
        <v>540</v>
      </c>
      <c r="E13" s="341" t="s">
        <v>541</v>
      </c>
      <c r="F13" s="406">
        <v>45576</v>
      </c>
      <c r="G13" s="407" t="s">
        <v>55</v>
      </c>
      <c r="H13" s="410" t="s">
        <v>615</v>
      </c>
      <c r="I13" s="507" t="s">
        <v>711</v>
      </c>
      <c r="J13" s="321"/>
    </row>
    <row r="14" spans="1:10" s="312" customFormat="1" ht="24.6" customHeight="1">
      <c r="A14" s="338">
        <f>A13+1</f>
        <v>2</v>
      </c>
      <c r="B14" s="340" t="s">
        <v>19</v>
      </c>
      <c r="C14" s="340" t="s">
        <v>28</v>
      </c>
      <c r="D14" s="342" t="s">
        <v>542</v>
      </c>
      <c r="E14" s="341" t="s">
        <v>541</v>
      </c>
      <c r="F14" s="406">
        <v>45576</v>
      </c>
      <c r="G14" s="407" t="s">
        <v>55</v>
      </c>
      <c r="H14" s="410" t="s">
        <v>615</v>
      </c>
      <c r="I14" s="507" t="s">
        <v>711</v>
      </c>
      <c r="J14" s="321"/>
    </row>
    <row r="15" spans="1:10" s="312" customFormat="1" ht="24.6" customHeight="1">
      <c r="A15" s="338">
        <f t="shared" ref="A15:A26" si="1">A14+1</f>
        <v>3</v>
      </c>
      <c r="B15" s="340" t="s">
        <v>35</v>
      </c>
      <c r="C15" s="340" t="s">
        <v>4</v>
      </c>
      <c r="D15" s="342" t="s">
        <v>542</v>
      </c>
      <c r="E15" s="341" t="s">
        <v>541</v>
      </c>
      <c r="F15" s="406">
        <v>45576</v>
      </c>
      <c r="G15" s="407" t="s">
        <v>55</v>
      </c>
      <c r="H15" s="410" t="s">
        <v>615</v>
      </c>
      <c r="I15" s="507" t="s">
        <v>711</v>
      </c>
      <c r="J15" s="321"/>
    </row>
    <row r="16" spans="1:10" s="312" customFormat="1" ht="24.6" customHeight="1">
      <c r="A16" s="338">
        <f t="shared" si="1"/>
        <v>4</v>
      </c>
      <c r="B16" s="340" t="s">
        <v>45</v>
      </c>
      <c r="C16" s="340" t="s">
        <v>46</v>
      </c>
      <c r="D16" s="342" t="s">
        <v>543</v>
      </c>
      <c r="E16" s="341" t="s">
        <v>541</v>
      </c>
      <c r="F16" s="406">
        <v>45576</v>
      </c>
      <c r="G16" s="407" t="s">
        <v>55</v>
      </c>
      <c r="H16" s="410" t="s">
        <v>615</v>
      </c>
      <c r="I16" s="507" t="s">
        <v>711</v>
      </c>
      <c r="J16" s="321"/>
    </row>
    <row r="17" spans="1:10" s="312" customFormat="1" ht="24.6" customHeight="1">
      <c r="A17" s="338">
        <f t="shared" si="1"/>
        <v>5</v>
      </c>
      <c r="B17" s="340" t="s">
        <v>190</v>
      </c>
      <c r="C17" s="340" t="s">
        <v>192</v>
      </c>
      <c r="D17" s="342" t="s">
        <v>611</v>
      </c>
      <c r="E17" s="341" t="s">
        <v>541</v>
      </c>
      <c r="F17" s="406">
        <v>45687</v>
      </c>
      <c r="G17" s="407" t="s">
        <v>55</v>
      </c>
      <c r="H17" s="410" t="s">
        <v>615</v>
      </c>
      <c r="I17" s="507" t="s">
        <v>711</v>
      </c>
      <c r="J17" s="321"/>
    </row>
    <row r="18" spans="1:10" s="312" customFormat="1" ht="24.6" customHeight="1">
      <c r="A18" s="338">
        <f t="shared" si="1"/>
        <v>6</v>
      </c>
      <c r="B18" s="340" t="s">
        <v>185</v>
      </c>
      <c r="C18" s="340" t="s">
        <v>54</v>
      </c>
      <c r="D18" s="343" t="s">
        <v>544</v>
      </c>
      <c r="E18" s="341" t="s">
        <v>541</v>
      </c>
      <c r="F18" s="406">
        <v>45645</v>
      </c>
      <c r="G18" s="407" t="s">
        <v>55</v>
      </c>
      <c r="H18" s="410" t="s">
        <v>615</v>
      </c>
      <c r="I18" s="507" t="s">
        <v>711</v>
      </c>
      <c r="J18" s="321"/>
    </row>
    <row r="19" spans="1:10" s="311" customFormat="1" ht="24.6" customHeight="1">
      <c r="A19" s="338">
        <f t="shared" si="1"/>
        <v>7</v>
      </c>
      <c r="B19" s="340" t="s">
        <v>23</v>
      </c>
      <c r="C19" s="340" t="s">
        <v>24</v>
      </c>
      <c r="D19" s="310" t="s">
        <v>545</v>
      </c>
      <c r="E19" s="341" t="s">
        <v>541</v>
      </c>
      <c r="F19" s="406">
        <v>45576</v>
      </c>
      <c r="G19" s="407" t="s">
        <v>55</v>
      </c>
      <c r="H19" s="410" t="s">
        <v>615</v>
      </c>
      <c r="I19" s="507" t="s">
        <v>711</v>
      </c>
      <c r="J19" s="321"/>
    </row>
    <row r="20" spans="1:10" s="312" customFormat="1" ht="24.6" customHeight="1">
      <c r="A20" s="338">
        <f t="shared" si="1"/>
        <v>8</v>
      </c>
      <c r="B20" s="340" t="s">
        <v>29</v>
      </c>
      <c r="C20" s="340" t="s">
        <v>30</v>
      </c>
      <c r="D20" s="342" t="s">
        <v>207</v>
      </c>
      <c r="E20" s="341" t="s">
        <v>541</v>
      </c>
      <c r="F20" s="406">
        <v>45576</v>
      </c>
      <c r="G20" s="407" t="s">
        <v>55</v>
      </c>
      <c r="H20" s="410" t="s">
        <v>615</v>
      </c>
      <c r="I20" s="507" t="s">
        <v>711</v>
      </c>
      <c r="J20" s="321"/>
    </row>
    <row r="21" spans="1:10" s="312" customFormat="1" ht="24.6" customHeight="1">
      <c r="A21" s="338">
        <f t="shared" si="1"/>
        <v>9</v>
      </c>
      <c r="B21" s="340" t="s">
        <v>29</v>
      </c>
      <c r="C21" s="340" t="s">
        <v>30</v>
      </c>
      <c r="D21" s="342" t="s">
        <v>207</v>
      </c>
      <c r="E21" s="341" t="s">
        <v>541</v>
      </c>
      <c r="F21" s="406">
        <v>45576</v>
      </c>
      <c r="G21" s="407" t="s">
        <v>55</v>
      </c>
      <c r="H21" s="410" t="s">
        <v>615</v>
      </c>
      <c r="I21" s="507" t="s">
        <v>711</v>
      </c>
      <c r="J21" s="321"/>
    </row>
    <row r="22" spans="1:10" s="312" customFormat="1" ht="24.6" customHeight="1">
      <c r="A22" s="338">
        <f t="shared" si="1"/>
        <v>10</v>
      </c>
      <c r="B22" s="344" t="s">
        <v>122</v>
      </c>
      <c r="C22" s="344" t="s">
        <v>123</v>
      </c>
      <c r="D22" s="342" t="s">
        <v>546</v>
      </c>
      <c r="E22" s="341" t="s">
        <v>547</v>
      </c>
      <c r="F22" s="406"/>
      <c r="G22" s="408"/>
      <c r="H22" s="410"/>
      <c r="I22" s="410"/>
      <c r="J22" s="321"/>
    </row>
    <row r="23" spans="1:10" s="312" customFormat="1" ht="24.6" customHeight="1">
      <c r="A23" s="338">
        <f t="shared" si="1"/>
        <v>11</v>
      </c>
      <c r="B23" s="344" t="s">
        <v>22</v>
      </c>
      <c r="C23" s="344" t="s">
        <v>142</v>
      </c>
      <c r="D23" s="342" t="s">
        <v>548</v>
      </c>
      <c r="E23" s="341" t="s">
        <v>547</v>
      </c>
      <c r="F23" s="406"/>
      <c r="G23" s="408"/>
      <c r="H23" s="410"/>
      <c r="I23" s="410"/>
      <c r="J23" s="321"/>
    </row>
    <row r="24" spans="1:10" s="312" customFormat="1" ht="24.6" customHeight="1">
      <c r="A24" s="338">
        <f t="shared" si="1"/>
        <v>12</v>
      </c>
      <c r="B24" s="340" t="s">
        <v>185</v>
      </c>
      <c r="C24" s="340" t="s">
        <v>54</v>
      </c>
      <c r="D24" s="345" t="s">
        <v>549</v>
      </c>
      <c r="E24" s="346" t="s">
        <v>547</v>
      </c>
      <c r="F24" s="406"/>
      <c r="G24" s="408"/>
      <c r="H24" s="410"/>
      <c r="I24" s="410"/>
      <c r="J24" s="321"/>
    </row>
    <row r="25" spans="1:10" s="312" customFormat="1" ht="24.6" customHeight="1">
      <c r="A25" s="338">
        <f t="shared" si="1"/>
        <v>13</v>
      </c>
      <c r="B25" s="344" t="s">
        <v>187</v>
      </c>
      <c r="C25" s="344" t="s">
        <v>188</v>
      </c>
      <c r="D25" s="342" t="s">
        <v>550</v>
      </c>
      <c r="E25" s="341" t="s">
        <v>547</v>
      </c>
      <c r="F25" s="406"/>
      <c r="G25" s="408"/>
      <c r="H25" s="410"/>
      <c r="I25" s="410"/>
      <c r="J25" s="321"/>
    </row>
    <row r="26" spans="1:10" s="312" customFormat="1" ht="24.6" customHeight="1" thickBot="1">
      <c r="A26" s="411">
        <f t="shared" si="1"/>
        <v>14</v>
      </c>
      <c r="B26" s="347" t="s">
        <v>42</v>
      </c>
      <c r="C26" s="347" t="s">
        <v>43</v>
      </c>
      <c r="D26" s="348" t="s">
        <v>551</v>
      </c>
      <c r="E26" s="349" t="s">
        <v>552</v>
      </c>
      <c r="F26" s="409">
        <v>45549</v>
      </c>
      <c r="G26" s="413" t="s">
        <v>55</v>
      </c>
      <c r="H26" s="412" t="s">
        <v>615</v>
      </c>
      <c r="I26" s="511" t="s">
        <v>711</v>
      </c>
      <c r="J26" s="321"/>
    </row>
    <row r="27" spans="1:10" ht="18">
      <c r="A27" s="313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19" sqref="I19"/>
    </sheetView>
  </sheetViews>
  <sheetFormatPr defaultRowHeight="14.4"/>
  <cols>
    <col min="1" max="1" width="9" style="2" customWidth="1"/>
    <col min="2" max="2" width="21" style="2" customWidth="1"/>
    <col min="3" max="3" width="8.88671875" style="2"/>
    <col min="4" max="5" width="11.109375" style="2" customWidth="1"/>
    <col min="6" max="9" width="8.88671875" style="2"/>
    <col min="10" max="10" width="15.5546875" style="2" customWidth="1"/>
    <col min="11" max="11" width="14.88671875" style="2" customWidth="1"/>
    <col min="12" max="16384" width="8.88671875" style="2"/>
  </cols>
  <sheetData>
    <row r="1" spans="1:11" s="544" customFormat="1" ht="28.8">
      <c r="A1" s="543" t="s">
        <v>406</v>
      </c>
      <c r="B1" s="543" t="s">
        <v>411</v>
      </c>
      <c r="C1" s="543" t="s">
        <v>415</v>
      </c>
      <c r="D1" s="543" t="s">
        <v>478</v>
      </c>
      <c r="E1" s="543" t="s">
        <v>722</v>
      </c>
      <c r="F1" s="543" t="s">
        <v>420</v>
      </c>
      <c r="G1" s="543" t="s">
        <v>413</v>
      </c>
      <c r="H1" s="543" t="s">
        <v>418</v>
      </c>
      <c r="I1" s="543" t="s">
        <v>422</v>
      </c>
      <c r="J1" s="543" t="s">
        <v>723</v>
      </c>
      <c r="K1" s="543" t="s">
        <v>724</v>
      </c>
    </row>
    <row r="2" spans="1:11" ht="43.2">
      <c r="A2" s="453" t="s">
        <v>726</v>
      </c>
      <c r="B2" s="539" t="s">
        <v>727</v>
      </c>
      <c r="C2" s="453" t="s">
        <v>725</v>
      </c>
      <c r="D2" s="538" t="s">
        <v>479</v>
      </c>
      <c r="E2" s="538" t="s">
        <v>417</v>
      </c>
      <c r="F2" s="453" t="s">
        <v>728</v>
      </c>
      <c r="G2" s="453" t="s">
        <v>414</v>
      </c>
      <c r="H2" s="453" t="s">
        <v>419</v>
      </c>
      <c r="I2" s="453" t="s">
        <v>423</v>
      </c>
      <c r="J2" s="453" t="s">
        <v>729</v>
      </c>
      <c r="K2" s="453" t="s">
        <v>730</v>
      </c>
    </row>
    <row r="3" spans="1:11" ht="28.8">
      <c r="A3" s="540"/>
      <c r="B3" s="540"/>
      <c r="C3" s="540"/>
      <c r="D3" s="540"/>
      <c r="E3" s="540"/>
      <c r="F3" s="540"/>
      <c r="G3" s="540"/>
      <c r="H3" s="540"/>
      <c r="I3" s="540"/>
      <c r="J3" s="541" t="s">
        <v>728</v>
      </c>
      <c r="K3" s="453" t="s">
        <v>731</v>
      </c>
    </row>
    <row r="4" spans="1:11">
      <c r="A4" s="540"/>
      <c r="B4" s="540"/>
      <c r="C4" s="540"/>
      <c r="D4" s="540"/>
      <c r="E4" s="540"/>
      <c r="F4" s="540"/>
      <c r="G4" s="540"/>
      <c r="H4" s="540"/>
      <c r="I4" s="540"/>
      <c r="J4" s="540"/>
      <c r="K4" s="453" t="s">
        <v>732</v>
      </c>
    </row>
    <row r="5" spans="1:11">
      <c r="A5" s="540"/>
      <c r="B5" s="540"/>
      <c r="C5" s="540"/>
      <c r="D5" s="540"/>
      <c r="E5" s="540"/>
      <c r="F5" s="540"/>
      <c r="G5" s="540"/>
      <c r="H5" s="540"/>
      <c r="I5" s="540"/>
      <c r="J5" s="540"/>
      <c r="K5" s="453" t="s">
        <v>733</v>
      </c>
    </row>
    <row r="6" spans="1:11">
      <c r="A6" s="540"/>
      <c r="B6" s="540"/>
      <c r="C6" s="540"/>
      <c r="D6" s="540"/>
      <c r="E6" s="540"/>
      <c r="F6" s="540"/>
      <c r="G6" s="540"/>
      <c r="H6" s="540"/>
      <c r="I6" s="540"/>
      <c r="J6" s="540"/>
      <c r="K6" s="453" t="s">
        <v>734</v>
      </c>
    </row>
    <row r="7" spans="1:11">
      <c r="A7" s="540"/>
      <c r="B7" s="540"/>
      <c r="C7" s="540"/>
      <c r="D7" s="540"/>
      <c r="E7" s="540"/>
      <c r="F7" s="540"/>
      <c r="G7" s="540"/>
      <c r="H7" s="540"/>
      <c r="I7" s="540"/>
      <c r="J7" s="540"/>
      <c r="K7" s="453" t="s">
        <v>735</v>
      </c>
    </row>
    <row r="8" spans="1:11">
      <c r="A8" s="540"/>
      <c r="B8" s="540"/>
      <c r="C8" s="540"/>
      <c r="D8" s="540"/>
      <c r="E8" s="540"/>
      <c r="F8" s="540"/>
      <c r="G8" s="540"/>
      <c r="H8" s="540"/>
      <c r="I8" s="540"/>
      <c r="J8" s="540"/>
      <c r="K8" s="453" t="s">
        <v>736</v>
      </c>
    </row>
    <row r="9" spans="1:11">
      <c r="A9" s="540"/>
      <c r="B9" s="540"/>
      <c r="C9" s="540"/>
      <c r="D9" s="540"/>
      <c r="E9" s="540"/>
      <c r="F9" s="540"/>
      <c r="G9" s="540"/>
      <c r="H9" s="540"/>
      <c r="I9" s="540"/>
      <c r="J9" s="540"/>
      <c r="K9" s="453" t="s">
        <v>737</v>
      </c>
    </row>
    <row r="10" spans="1:11">
      <c r="A10" s="540"/>
      <c r="B10" s="540"/>
      <c r="C10" s="540"/>
      <c r="D10" s="540"/>
      <c r="E10" s="540"/>
      <c r="F10" s="540"/>
      <c r="G10" s="540"/>
      <c r="H10" s="540"/>
      <c r="I10" s="540"/>
      <c r="J10" s="540"/>
      <c r="K10" s="453" t="s">
        <v>738</v>
      </c>
    </row>
    <row r="11" spans="1:11">
      <c r="A11" s="540"/>
      <c r="B11" s="540"/>
      <c r="C11" s="540"/>
      <c r="D11" s="540"/>
      <c r="E11" s="540"/>
      <c r="F11" s="540"/>
      <c r="G11" s="540"/>
      <c r="H11" s="540"/>
      <c r="I11" s="540"/>
      <c r="J11" s="540"/>
      <c r="K11" s="453" t="s">
        <v>739</v>
      </c>
    </row>
    <row r="12" spans="1:11">
      <c r="A12" s="540"/>
      <c r="B12" s="540"/>
      <c r="C12" s="540"/>
      <c r="D12" s="540"/>
      <c r="E12" s="540"/>
      <c r="F12" s="540"/>
      <c r="G12" s="540"/>
      <c r="H12" s="540"/>
      <c r="I12" s="540"/>
      <c r="J12" s="540"/>
      <c r="K12" s="453" t="s">
        <v>740</v>
      </c>
    </row>
    <row r="13" spans="1:11">
      <c r="A13" s="540"/>
      <c r="B13" s="540"/>
      <c r="C13" s="540"/>
      <c r="D13" s="540"/>
      <c r="E13" s="540"/>
      <c r="F13" s="540"/>
      <c r="G13" s="540"/>
      <c r="H13" s="540"/>
      <c r="I13" s="540"/>
      <c r="J13" s="540"/>
      <c r="K13" s="540"/>
    </row>
    <row r="14" spans="1:11">
      <c r="A14" s="540"/>
      <c r="B14" s="540"/>
      <c r="C14" s="540"/>
      <c r="D14" s="540"/>
      <c r="E14" s="540"/>
      <c r="F14" s="540"/>
      <c r="G14" s="540"/>
      <c r="H14" s="540"/>
      <c r="I14" s="540"/>
      <c r="J14" s="540"/>
      <c r="K14" s="540"/>
    </row>
    <row r="15" spans="1:11">
      <c r="A15" s="542"/>
      <c r="B15" s="542"/>
      <c r="C15" s="542"/>
      <c r="D15" s="542"/>
      <c r="E15" s="542"/>
      <c r="F15" s="542"/>
      <c r="G15" s="542"/>
      <c r="H15" s="542"/>
      <c r="I15" s="542"/>
      <c r="J15" s="542"/>
      <c r="K15" s="542"/>
    </row>
    <row r="16" spans="1:11">
      <c r="A16" s="542"/>
      <c r="B16" s="542"/>
      <c r="C16" s="542"/>
      <c r="D16" s="542"/>
      <c r="E16" s="542"/>
      <c r="F16" s="542"/>
      <c r="G16" s="542"/>
      <c r="H16" s="542"/>
      <c r="I16" s="542"/>
      <c r="J16" s="542"/>
      <c r="K16" s="542"/>
    </row>
    <row r="17" spans="1:11">
      <c r="A17" s="542"/>
      <c r="B17" s="542"/>
      <c r="C17" s="542"/>
      <c r="D17" s="542"/>
      <c r="E17" s="542"/>
      <c r="F17" s="542"/>
      <c r="G17" s="542"/>
      <c r="H17" s="542"/>
      <c r="I17" s="542"/>
      <c r="J17" s="542"/>
      <c r="K17" s="542"/>
    </row>
    <row r="18" spans="1:11">
      <c r="A18" s="542"/>
      <c r="B18" s="542"/>
      <c r="C18" s="542"/>
      <c r="D18" s="542"/>
      <c r="E18" s="542"/>
      <c r="F18" s="542"/>
      <c r="G18" s="542"/>
      <c r="H18" s="542"/>
      <c r="I18" s="542"/>
      <c r="J18" s="542"/>
      <c r="K18" s="542"/>
    </row>
    <row r="19" spans="1:11">
      <c r="A19" s="542"/>
      <c r="B19" s="542"/>
      <c r="C19" s="542"/>
      <c r="D19" s="542"/>
      <c r="E19" s="542"/>
      <c r="F19" s="542"/>
      <c r="G19" s="542"/>
      <c r="H19" s="542"/>
      <c r="I19" s="542"/>
      <c r="J19" s="542"/>
      <c r="K19" s="542"/>
    </row>
    <row r="20" spans="1:11">
      <c r="A20" s="542"/>
      <c r="B20" s="542"/>
      <c r="C20" s="542"/>
      <c r="D20" s="542"/>
      <c r="E20" s="542"/>
      <c r="F20" s="542"/>
      <c r="G20" s="542"/>
      <c r="H20" s="542"/>
      <c r="I20" s="542"/>
      <c r="J20" s="542"/>
      <c r="K20" s="5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MASTER SHEET</vt:lpstr>
      <vt:lpstr>Progress</vt:lpstr>
      <vt:lpstr>Erection Compiled</vt:lpstr>
      <vt:lpstr>Visual Chart</vt:lpstr>
      <vt:lpstr>PENDING FDN DETAILS</vt:lpstr>
      <vt:lpstr>PENDING ERE DETAILS</vt:lpstr>
      <vt:lpstr>TSE-MANUAL-LT-11KV-33KV Details</vt:lpstr>
      <vt:lpstr>Crossing Details</vt:lpstr>
      <vt:lpstr>Project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User</cp:lastModifiedBy>
  <cp:lastPrinted>2025-09-15T04:21:31Z</cp:lastPrinted>
  <dcterms:created xsi:type="dcterms:W3CDTF">2016-07-05T06:15:08Z</dcterms:created>
  <dcterms:modified xsi:type="dcterms:W3CDTF">2025-10-28T17:02:55Z</dcterms:modified>
</cp:coreProperties>
</file>